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4A585D9-FAD6-4D27-AB73-4E4D45B229FE}" xr6:coauthVersionLast="47" xr6:coauthVersionMax="47" xr10:uidLastSave="{00000000-0000-0000-0000-000000000000}"/>
  <bookViews>
    <workbookView xWindow="-108" yWindow="-108" windowWidth="23256" windowHeight="12456" firstSheet="1" activeTab="2" xr2:uid="{00000000-000D-0000-FFFF-FFFF00000000}"/>
  </bookViews>
  <sheets>
    <sheet name="PROTOKÓŁ 12.11" sheetId="2" r:id="rId1"/>
    <sheet name="NADTLENEK WODORU 12.11" sheetId="5" r:id="rId2"/>
    <sheet name="ZAWARTOŚĆ POLIFENOLI 12.11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47" i="5" l="1"/>
  <c r="AF47" i="5"/>
  <c r="AE47" i="5"/>
  <c r="AS72" i="5"/>
  <c r="AS66" i="5"/>
  <c r="AS60" i="5"/>
  <c r="AS50" i="5"/>
  <c r="AS44" i="5"/>
  <c r="AS38" i="5"/>
  <c r="BL72" i="5"/>
  <c r="BL50" i="5"/>
  <c r="BL44" i="5"/>
  <c r="BL38" i="5"/>
  <c r="Z50" i="5"/>
  <c r="Z44" i="5"/>
  <c r="Z38" i="5"/>
  <c r="AL69" i="5"/>
  <c r="AH72" i="5"/>
  <c r="AG72" i="5"/>
  <c r="AF72" i="5"/>
  <c r="Z72" i="5"/>
  <c r="AL63" i="5"/>
  <c r="AH66" i="5"/>
  <c r="AG66" i="5"/>
  <c r="AF66" i="5"/>
  <c r="Z66" i="5"/>
  <c r="AL57" i="5"/>
  <c r="AH60" i="5"/>
  <c r="AG60" i="5"/>
  <c r="AE60" i="5"/>
  <c r="AE59" i="5"/>
  <c r="Z60" i="5"/>
  <c r="R63" i="5"/>
  <c r="S69" i="5"/>
  <c r="O72" i="5"/>
  <c r="N72" i="5"/>
  <c r="M72" i="5"/>
  <c r="G72" i="5"/>
  <c r="S63" i="5"/>
  <c r="O66" i="5"/>
  <c r="N66" i="5"/>
  <c r="M66" i="5"/>
  <c r="G66" i="5"/>
  <c r="S57" i="5"/>
  <c r="O60" i="5"/>
  <c r="N60" i="5"/>
  <c r="M60" i="5"/>
  <c r="G60" i="5"/>
  <c r="S47" i="5"/>
  <c r="N50" i="5"/>
  <c r="M50" i="5"/>
  <c r="K50" i="5"/>
  <c r="E50" i="5"/>
  <c r="S41" i="5"/>
  <c r="N44" i="5"/>
  <c r="M44" i="5"/>
  <c r="S35" i="5"/>
  <c r="N38" i="5"/>
  <c r="M38" i="5"/>
  <c r="K44" i="5"/>
  <c r="E44" i="5"/>
  <c r="K38" i="5"/>
  <c r="E38" i="5"/>
  <c r="I50" i="5"/>
  <c r="C50" i="5"/>
  <c r="I44" i="5"/>
  <c r="C44" i="5"/>
  <c r="I38" i="5"/>
  <c r="C38" i="5"/>
  <c r="AK58" i="5"/>
  <c r="AK62" i="5"/>
  <c r="AK63" i="5"/>
  <c r="AK64" i="5"/>
  <c r="AK65" i="5"/>
  <c r="AK68" i="5"/>
  <c r="AK69" i="5"/>
  <c r="AK70" i="5"/>
  <c r="AK71" i="5"/>
  <c r="AK57" i="5"/>
  <c r="AK36" i="5"/>
  <c r="AK37" i="5"/>
  <c r="AK40" i="5"/>
  <c r="AK42" i="5"/>
  <c r="AK43" i="5"/>
  <c r="AK44" i="5"/>
  <c r="AK45" i="5"/>
  <c r="AK46" i="5"/>
  <c r="AK56" i="5"/>
  <c r="R40" i="5"/>
  <c r="R46" i="5"/>
  <c r="R56" i="5"/>
  <c r="R62" i="5"/>
  <c r="R68" i="5"/>
  <c r="BL70" i="5"/>
  <c r="BL71" i="5"/>
  <c r="BL69" i="5"/>
  <c r="BL64" i="5"/>
  <c r="BL65" i="5"/>
  <c r="BL63" i="5"/>
  <c r="BL58" i="5"/>
  <c r="BL59" i="5"/>
  <c r="BL57" i="5"/>
  <c r="BL48" i="5"/>
  <c r="BL49" i="5"/>
  <c r="BL47" i="5"/>
  <c r="BL42" i="5"/>
  <c r="BL43" i="5"/>
  <c r="BL41" i="5"/>
  <c r="BL36" i="5"/>
  <c r="BL37" i="5"/>
  <c r="BL35" i="5"/>
  <c r="AS70" i="5"/>
  <c r="AS71" i="5"/>
  <c r="AS69" i="5"/>
  <c r="AS64" i="5"/>
  <c r="AS65" i="5"/>
  <c r="AS63" i="5"/>
  <c r="AS58" i="5"/>
  <c r="AS59" i="5"/>
  <c r="AS57" i="5"/>
  <c r="AS48" i="5"/>
  <c r="AS49" i="5"/>
  <c r="AS47" i="5"/>
  <c r="AS42" i="5"/>
  <c r="AS43" i="5"/>
  <c r="AS41" i="5"/>
  <c r="AS36" i="5"/>
  <c r="AS37" i="5"/>
  <c r="AS35" i="5"/>
  <c r="AF70" i="5"/>
  <c r="AF71" i="5"/>
  <c r="AF69" i="5"/>
  <c r="AF65" i="5"/>
  <c r="AF64" i="5"/>
  <c r="AF63" i="5"/>
  <c r="AF36" i="5"/>
  <c r="AF37" i="5"/>
  <c r="AF35" i="5"/>
  <c r="AE36" i="5"/>
  <c r="AE37" i="5"/>
  <c r="AE35" i="5"/>
  <c r="AF50" i="5" l="1"/>
  <c r="AG50" i="5" s="1"/>
  <c r="AH50" i="5" s="1"/>
  <c r="AF38" i="5"/>
  <c r="AG38" i="5" s="1"/>
  <c r="AH38" i="5" s="1"/>
  <c r="AF58" i="5"/>
  <c r="AF59" i="5"/>
  <c r="AF57" i="5"/>
  <c r="AF43" i="5"/>
  <c r="AF42" i="5"/>
  <c r="AF41" i="5"/>
  <c r="Y41" i="5"/>
  <c r="Z41" i="5"/>
  <c r="Z70" i="5"/>
  <c r="Z71" i="5"/>
  <c r="Z69" i="5"/>
  <c r="Z64" i="5"/>
  <c r="Z65" i="5"/>
  <c r="Z63" i="5"/>
  <c r="Z58" i="5"/>
  <c r="Z59" i="5"/>
  <c r="Z57" i="5"/>
  <c r="Z48" i="5"/>
  <c r="Z49" i="5"/>
  <c r="Z47" i="5"/>
  <c r="Z42" i="5"/>
  <c r="Z43" i="5"/>
  <c r="AE41" i="5"/>
  <c r="M70" i="5"/>
  <c r="M71" i="5"/>
  <c r="M69" i="5"/>
  <c r="M64" i="5"/>
  <c r="M65" i="5"/>
  <c r="M63" i="5"/>
  <c r="G70" i="5"/>
  <c r="G71" i="5"/>
  <c r="G69" i="5"/>
  <c r="G64" i="5"/>
  <c r="G65" i="5"/>
  <c r="G63" i="5"/>
  <c r="M58" i="5"/>
  <c r="M59" i="5"/>
  <c r="M57" i="5"/>
  <c r="G58" i="5"/>
  <c r="G59" i="5"/>
  <c r="G57" i="5"/>
  <c r="Z36" i="5"/>
  <c r="Z37" i="5"/>
  <c r="Z35" i="5"/>
  <c r="AF44" i="5" l="1"/>
  <c r="AG44" i="5" s="1"/>
  <c r="AH44" i="5" s="1"/>
  <c r="M48" i="5"/>
  <c r="M49" i="5"/>
  <c r="M47" i="5"/>
  <c r="M42" i="5"/>
  <c r="M43" i="5"/>
  <c r="M41" i="5"/>
  <c r="M36" i="5"/>
  <c r="M37" i="5"/>
  <c r="M35" i="5"/>
  <c r="G48" i="5"/>
  <c r="G49" i="5"/>
  <c r="G47" i="5"/>
  <c r="G42" i="5"/>
  <c r="G43" i="5"/>
  <c r="G41" i="5"/>
  <c r="G36" i="5"/>
  <c r="G37" i="5"/>
  <c r="G35" i="5"/>
  <c r="D26" i="5" l="1"/>
  <c r="C26" i="5"/>
  <c r="H8" i="3" l="1"/>
  <c r="G8" i="3"/>
  <c r="F8" i="3"/>
  <c r="E8" i="3"/>
  <c r="D8" i="3"/>
  <c r="C8" i="3"/>
  <c r="BK70" i="5"/>
  <c r="BK71" i="5"/>
  <c r="BK69" i="5"/>
  <c r="BK64" i="5"/>
  <c r="BK65" i="5"/>
  <c r="BK63" i="5"/>
  <c r="BK58" i="5"/>
  <c r="BK59" i="5"/>
  <c r="BK57" i="5"/>
  <c r="BK48" i="5"/>
  <c r="BK49" i="5"/>
  <c r="BK47" i="5"/>
  <c r="BK42" i="5"/>
  <c r="BK43" i="5"/>
  <c r="BK41" i="5"/>
  <c r="BK36" i="5"/>
  <c r="BK37" i="5"/>
  <c r="BK35" i="5"/>
  <c r="AR70" i="5"/>
  <c r="AR71" i="5"/>
  <c r="AR69" i="5"/>
  <c r="AR64" i="5"/>
  <c r="AR65" i="5"/>
  <c r="AR63" i="5"/>
  <c r="AR58" i="5"/>
  <c r="AR59" i="5"/>
  <c r="AR57" i="5"/>
  <c r="AR48" i="5"/>
  <c r="AR49" i="5"/>
  <c r="AR47" i="5"/>
  <c r="AR42" i="5"/>
  <c r="AR43" i="5"/>
  <c r="AR41" i="5"/>
  <c r="AR36" i="5"/>
  <c r="AR37" i="5"/>
  <c r="AR35" i="5"/>
  <c r="AE70" i="5"/>
  <c r="AE71" i="5"/>
  <c r="AE69" i="5"/>
  <c r="Y70" i="5"/>
  <c r="AA70" i="5" s="1"/>
  <c r="Y71" i="5"/>
  <c r="AA71" i="5" s="1"/>
  <c r="Y69" i="5"/>
  <c r="AA69" i="5" s="1"/>
  <c r="AE64" i="5"/>
  <c r="AE65" i="5"/>
  <c r="AE63" i="5"/>
  <c r="Y64" i="5"/>
  <c r="Y65" i="5"/>
  <c r="Y63" i="5"/>
  <c r="AE58" i="5"/>
  <c r="AE57" i="5"/>
  <c r="Y59" i="5"/>
  <c r="Y58" i="5"/>
  <c r="Y57" i="5"/>
  <c r="L70" i="5"/>
  <c r="L71" i="5"/>
  <c r="L69" i="5"/>
  <c r="L64" i="5"/>
  <c r="L65" i="5"/>
  <c r="L63" i="5"/>
  <c r="L58" i="5"/>
  <c r="L59" i="5"/>
  <c r="L57" i="5"/>
  <c r="F70" i="5"/>
  <c r="F71" i="5"/>
  <c r="F69" i="5"/>
  <c r="F64" i="5"/>
  <c r="F65" i="5"/>
  <c r="F63" i="5"/>
  <c r="F58" i="5"/>
  <c r="F59" i="5"/>
  <c r="F57" i="5"/>
  <c r="AG48" i="5"/>
  <c r="AG49" i="5"/>
  <c r="AG47" i="5"/>
  <c r="AE42" i="5"/>
  <c r="AE43" i="5"/>
  <c r="Y48" i="5"/>
  <c r="Y49" i="5"/>
  <c r="Y47" i="5"/>
  <c r="Y43" i="5"/>
  <c r="Y42" i="5"/>
  <c r="Y36" i="5"/>
  <c r="Y37" i="5"/>
  <c r="Y35" i="5"/>
  <c r="L48" i="5" l="1"/>
  <c r="L49" i="5"/>
  <c r="L47" i="5"/>
  <c r="F48" i="5"/>
  <c r="F49" i="5"/>
  <c r="F47" i="5"/>
  <c r="L42" i="5"/>
  <c r="L43" i="5"/>
  <c r="L41" i="5"/>
  <c r="F42" i="5"/>
  <c r="F43" i="5"/>
  <c r="F41" i="5"/>
  <c r="L36" i="5"/>
  <c r="L37" i="5"/>
  <c r="L35" i="5"/>
  <c r="F37" i="5"/>
  <c r="F36" i="5"/>
  <c r="F35" i="5"/>
  <c r="D25" i="5" l="1"/>
  <c r="C25" i="5"/>
  <c r="AA41" i="5" l="1"/>
  <c r="AG41" i="5"/>
  <c r="AG36" i="5"/>
  <c r="AG37" i="5"/>
  <c r="AG35" i="5"/>
  <c r="BM71" i="5"/>
  <c r="BM69" i="5"/>
  <c r="BM64" i="5"/>
  <c r="BM65" i="5"/>
  <c r="BM70" i="5"/>
  <c r="BM63" i="5"/>
  <c r="H37" i="5"/>
  <c r="H71" i="5"/>
  <c r="BM58" i="5"/>
  <c r="BM43" i="5"/>
  <c r="AT69" i="5"/>
  <c r="AT42" i="5"/>
  <c r="AT35" i="5"/>
  <c r="AA47" i="5"/>
  <c r="AT48" i="5"/>
  <c r="AT41" i="5"/>
  <c r="AT59" i="5"/>
  <c r="H65" i="5"/>
  <c r="AA37" i="5"/>
  <c r="AT49" i="5"/>
  <c r="AA59" i="5"/>
  <c r="AT37" i="5"/>
  <c r="AT58" i="5"/>
  <c r="AT36" i="5"/>
  <c r="AA64" i="5"/>
  <c r="BM57" i="5"/>
  <c r="AT57" i="5"/>
  <c r="AT64" i="5"/>
  <c r="AA49" i="5"/>
  <c r="AA48" i="5"/>
  <c r="H63" i="5"/>
  <c r="AT63" i="5"/>
  <c r="AT47" i="5"/>
  <c r="AA35" i="5"/>
  <c r="H70" i="5"/>
  <c r="AA57" i="5"/>
  <c r="BM47" i="5"/>
  <c r="BM35" i="5"/>
  <c r="AA43" i="5"/>
  <c r="AA63" i="5"/>
  <c r="AA65" i="5"/>
  <c r="AT43" i="5"/>
  <c r="AT71" i="5"/>
  <c r="AA58" i="5"/>
  <c r="BM48" i="5"/>
  <c r="AA42" i="5"/>
  <c r="H64" i="5"/>
  <c r="AT65" i="5"/>
  <c r="AT70" i="5"/>
  <c r="AA36" i="5"/>
  <c r="BM42" i="5"/>
  <c r="H58" i="5"/>
  <c r="BM59" i="5"/>
  <c r="BM49" i="5"/>
  <c r="BM41" i="5"/>
  <c r="H69" i="5"/>
  <c r="BM36" i="5"/>
  <c r="H57" i="5"/>
  <c r="BM37" i="5"/>
  <c r="H59" i="5"/>
  <c r="N35" i="5"/>
  <c r="AG65" i="5"/>
  <c r="AG42" i="5"/>
  <c r="N69" i="5"/>
  <c r="AG58" i="5"/>
  <c r="AG43" i="5"/>
  <c r="N71" i="5"/>
  <c r="N57" i="5"/>
  <c r="AG71" i="5"/>
  <c r="AH71" i="5" s="1"/>
  <c r="AI71" i="5" s="1"/>
  <c r="AG63" i="5"/>
  <c r="N64" i="5"/>
  <c r="N70" i="5"/>
  <c r="N65" i="5"/>
  <c r="AG69" i="5"/>
  <c r="AH69" i="5" s="1"/>
  <c r="AI69" i="5" s="1"/>
  <c r="AJ69" i="5" s="1"/>
  <c r="N58" i="5"/>
  <c r="AG57" i="5"/>
  <c r="N59" i="5"/>
  <c r="AG70" i="5"/>
  <c r="AH70" i="5" s="1"/>
  <c r="AI70" i="5" s="1"/>
  <c r="N63" i="5"/>
  <c r="AG64" i="5"/>
  <c r="AG59" i="5"/>
  <c r="N43" i="5"/>
  <c r="H36" i="5"/>
  <c r="N41" i="5"/>
  <c r="H48" i="5"/>
  <c r="N47" i="5"/>
  <c r="H43" i="5"/>
  <c r="N37" i="5"/>
  <c r="H47" i="5"/>
  <c r="N48" i="5"/>
  <c r="N49" i="5"/>
  <c r="N36" i="5"/>
  <c r="H49" i="5"/>
  <c r="H41" i="5"/>
  <c r="N42" i="5"/>
  <c r="H42" i="5"/>
  <c r="H35" i="5"/>
  <c r="D7" i="5"/>
  <c r="E7" i="5"/>
  <c r="F7" i="5"/>
  <c r="G7" i="5"/>
  <c r="H7" i="5"/>
  <c r="C7" i="5"/>
  <c r="AH41" i="5" l="1"/>
  <c r="AI41" i="5" s="1"/>
  <c r="AJ41" i="5" s="1"/>
  <c r="AK41" i="5" s="1"/>
  <c r="AL41" i="5" s="1"/>
  <c r="AH35" i="5"/>
  <c r="AI35" i="5" s="1"/>
  <c r="AJ35" i="5" s="1"/>
  <c r="AH65" i="5"/>
  <c r="AI65" i="5" s="1"/>
  <c r="AH36" i="5"/>
  <c r="AI36" i="5" s="1"/>
  <c r="AJ36" i="5" s="1"/>
  <c r="O65" i="5"/>
  <c r="P65" i="5" s="1"/>
  <c r="R65" i="5" s="1"/>
  <c r="O69" i="5"/>
  <c r="P69" i="5" s="1"/>
  <c r="R69" i="5" s="1"/>
  <c r="AH63" i="5"/>
  <c r="AI63" i="5" s="1"/>
  <c r="AJ63" i="5" s="1"/>
  <c r="AH59" i="5"/>
  <c r="AI59" i="5" s="1"/>
  <c r="AK59" i="5" s="1"/>
  <c r="AH48" i="5"/>
  <c r="AI48" i="5" s="1"/>
  <c r="AJ48" i="5" s="1"/>
  <c r="AK48" i="5" s="1"/>
  <c r="AH64" i="5"/>
  <c r="AI64" i="5" s="1"/>
  <c r="AH49" i="5"/>
  <c r="AI49" i="5" s="1"/>
  <c r="AJ49" i="5" s="1"/>
  <c r="AK49" i="5" s="1"/>
  <c r="AH58" i="5"/>
  <c r="AI58" i="5" s="1"/>
  <c r="AH57" i="5"/>
  <c r="AI57" i="5" s="1"/>
  <c r="AJ57" i="5" s="1"/>
  <c r="AH47" i="5"/>
  <c r="AI47" i="5" s="1"/>
  <c r="AJ47" i="5" s="1"/>
  <c r="AK47" i="5" s="1"/>
  <c r="O70" i="5"/>
  <c r="P70" i="5" s="1"/>
  <c r="R70" i="5" s="1"/>
  <c r="AH37" i="5"/>
  <c r="AI37" i="5" s="1"/>
  <c r="AJ37" i="5" s="1"/>
  <c r="O71" i="5"/>
  <c r="P71" i="5" s="1"/>
  <c r="R71" i="5" s="1"/>
  <c r="O64" i="5"/>
  <c r="P64" i="5" s="1"/>
  <c r="R64" i="5" s="1"/>
  <c r="AH43" i="5"/>
  <c r="AI43" i="5" s="1"/>
  <c r="AJ43" i="5" s="1"/>
  <c r="O63" i="5"/>
  <c r="P63" i="5" s="1"/>
  <c r="AH42" i="5"/>
  <c r="AI42" i="5" s="1"/>
  <c r="AJ42" i="5" s="1"/>
  <c r="O59" i="5"/>
  <c r="P59" i="5" s="1"/>
  <c r="R59" i="5" s="1"/>
  <c r="O58" i="5"/>
  <c r="P58" i="5" s="1"/>
  <c r="R58" i="5" s="1"/>
  <c r="O57" i="5"/>
  <c r="P57" i="5" s="1"/>
  <c r="R57" i="5" s="1"/>
  <c r="O42" i="5"/>
  <c r="P42" i="5" s="1"/>
  <c r="R42" i="5" s="1"/>
  <c r="O41" i="5"/>
  <c r="P41" i="5" s="1"/>
  <c r="R41" i="5" s="1"/>
  <c r="O49" i="5"/>
  <c r="P49" i="5" s="1"/>
  <c r="R49" i="5" s="1"/>
  <c r="O48" i="5"/>
  <c r="P48" i="5" s="1"/>
  <c r="R48" i="5" s="1"/>
  <c r="O37" i="5"/>
  <c r="P37" i="5" s="1"/>
  <c r="R37" i="5" s="1"/>
  <c r="O36" i="5"/>
  <c r="P36" i="5" s="1"/>
  <c r="R36" i="5" s="1"/>
  <c r="O43" i="5"/>
  <c r="P43" i="5" s="1"/>
  <c r="R43" i="5" s="1"/>
  <c r="O35" i="5"/>
  <c r="P35" i="5" s="1"/>
  <c r="R35" i="5" s="1"/>
  <c r="O47" i="5"/>
  <c r="P47" i="5" s="1"/>
  <c r="R47" i="5" s="1"/>
  <c r="AK35" i="5" l="1"/>
  <c r="AL35" i="5"/>
</calcChain>
</file>

<file path=xl/sharedStrings.xml><?xml version="1.0" encoding="utf-8"?>
<sst xmlns="http://schemas.openxmlformats.org/spreadsheetml/2006/main" count="564" uniqueCount="59">
  <si>
    <t>1</t>
  </si>
  <si>
    <t>2</t>
  </si>
  <si>
    <t>3</t>
  </si>
  <si>
    <t>4</t>
  </si>
  <si>
    <t>5</t>
  </si>
  <si>
    <t>6</t>
  </si>
  <si>
    <t>SOPLICA MORELA</t>
  </si>
  <si>
    <t>BRANDY</t>
  </si>
  <si>
    <t>WHISKY</t>
  </si>
  <si>
    <t/>
  </si>
  <si>
    <t>1x</t>
  </si>
  <si>
    <t>2x</t>
  </si>
  <si>
    <t>4x</t>
  </si>
  <si>
    <t>PIWO OKOCIM MOCNE DUBELTOWE</t>
  </si>
  <si>
    <t>PIWO KSIĄŻĘCE PORTER BAŁTYCKI</t>
  </si>
  <si>
    <t>PIWO KOZEL CZARNY</t>
  </si>
  <si>
    <t>KRZYWA WZORCOWA NADTLENKU WODORU</t>
  </si>
  <si>
    <t>ŚRD (A):</t>
  </si>
  <si>
    <t xml:space="preserve">C H2O2 </t>
  </si>
  <si>
    <t>Absorbancja (λ = 560 nm)</t>
  </si>
  <si>
    <t>Stężęnie H2O2 1mM [µl]</t>
  </si>
  <si>
    <t>PRÓBY ODNOŚNIKOWE</t>
  </si>
  <si>
    <t>R</t>
  </si>
  <si>
    <t>K</t>
  </si>
  <si>
    <t>ŚRD</t>
  </si>
  <si>
    <t>WŁAŚCIWA ®</t>
  </si>
  <si>
    <t>KONTROLNA (K)</t>
  </si>
  <si>
    <t>I</t>
  </si>
  <si>
    <t>II</t>
  </si>
  <si>
    <t>III</t>
  </si>
  <si>
    <t xml:space="preserve">t = 0 </t>
  </si>
  <si>
    <t xml:space="preserve">t = 1h </t>
  </si>
  <si>
    <t>SOPLICA WIŚNIOWA</t>
  </si>
  <si>
    <t>t = 3h</t>
  </si>
  <si>
    <t>Absorbancja - próba odnośnikowa</t>
  </si>
  <si>
    <t>a</t>
  </si>
  <si>
    <t>b</t>
  </si>
  <si>
    <r>
      <t>H</t>
    </r>
    <r>
      <rPr>
        <vertAlign val="subscript"/>
        <sz val="10"/>
        <color theme="0"/>
        <rFont val="Aptos"/>
      </rPr>
      <t>2</t>
    </r>
    <r>
      <rPr>
        <sz val="10"/>
        <color theme="0"/>
        <rFont val="Aptos"/>
      </rPr>
      <t>O</t>
    </r>
    <r>
      <rPr>
        <vertAlign val="subscript"/>
        <sz val="10"/>
        <color theme="0"/>
        <rFont val="Aptos"/>
      </rPr>
      <t>2 /ml alkoholu</t>
    </r>
  </si>
  <si>
    <t>ΔA</t>
  </si>
  <si>
    <t>Rozcieńczenie</t>
  </si>
  <si>
    <t>ETANOL 40%</t>
  </si>
  <si>
    <t>KRZYWA WZORCOWA KWASU GALUSOWEGO</t>
  </si>
  <si>
    <t>C kwas galusowy [mg/ml]</t>
  </si>
  <si>
    <t>Stężęnie kwasu galusowego [µl/ml]</t>
  </si>
  <si>
    <t>Absorbancja (λ = 765 nm)</t>
  </si>
  <si>
    <t>ZAWARTOŚĆ POLIFENOLI W ALKOHOLACH</t>
  </si>
  <si>
    <t>5x</t>
  </si>
  <si>
    <t>SD</t>
  </si>
  <si>
    <t>PIWO OKOCIM</t>
  </si>
  <si>
    <t>PIWO KOZEL</t>
  </si>
  <si>
    <t>PIWO PORTER</t>
  </si>
  <si>
    <t>H2O2 /ml ekstraktu</t>
  </si>
  <si>
    <t>&lt;0</t>
  </si>
  <si>
    <t xml:space="preserve">OZNACZENIE NADTLENKU WODORU W ALKOHOLACH </t>
  </si>
  <si>
    <t>DELTA</t>
  </si>
  <si>
    <t>sd1x</t>
  </si>
  <si>
    <t>RSD</t>
  </si>
  <si>
    <t>sd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</si>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</sst>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0"/>
      <color theme="0"/>
      <name val="Aptos"/>
    </font>
    <font>
      <vertAlign val="subscript"/>
      <sz val="10"/>
      <color theme="0"/>
      <name val="Aptos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/>
    <xf numFmtId="0" fontId="4" fillId="0" borderId="0" xfId="0" applyFont="1"/>
    <xf numFmtId="0" fontId="0" fillId="3" borderId="0" xfId="0" applyFill="1"/>
    <xf numFmtId="0" fontId="5" fillId="0" borderId="0" xfId="0" applyFont="1"/>
    <xf numFmtId="0" fontId="5" fillId="3" borderId="0" xfId="0" applyFont="1" applyFill="1"/>
    <xf numFmtId="0" fontId="6" fillId="0" borderId="0" xfId="0" applyFont="1"/>
    <xf numFmtId="0" fontId="2" fillId="0" borderId="0" xfId="0" applyFont="1"/>
    <xf numFmtId="0" fontId="7" fillId="2" borderId="0" xfId="0" applyFont="1" applyFill="1"/>
    <xf numFmtId="0" fontId="8" fillId="4" borderId="0" xfId="0" applyFont="1" applyFill="1"/>
    <xf numFmtId="0" fontId="10" fillId="4" borderId="0" xfId="0" applyFont="1" applyFill="1"/>
    <xf numFmtId="0" fontId="0" fillId="5" borderId="0" xfId="0" applyFill="1"/>
    <xf numFmtId="0" fontId="11" fillId="0" borderId="0" xfId="0" applyFont="1"/>
    <xf numFmtId="0" fontId="12" fillId="0" borderId="0" xfId="0" applyFont="1"/>
    <xf numFmtId="0" fontId="1" fillId="0" borderId="0" xfId="0" applyFont="1"/>
    <xf numFmtId="0" fontId="1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xVal>
            <c:numRef>
              <c:f>'NADTLENEK WODORU 12.11'!$J$4:$J$9</c:f>
              <c:numCache>
                <c:formatCode>General</c:formatCode>
                <c:ptCount val="6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xVal>
          <c:yVal>
            <c:numRef>
              <c:f>'NADTLENEK WODORU 12.11'!$K$4:$K$9</c:f>
              <c:numCache>
                <c:formatCode>General</c:formatCode>
                <c:ptCount val="6"/>
                <c:pt idx="0">
                  <c:v>0.10593333333333332</c:v>
                </c:pt>
                <c:pt idx="1">
                  <c:v>0.46193333333333331</c:v>
                </c:pt>
                <c:pt idx="2">
                  <c:v>0.66769999999999996</c:v>
                </c:pt>
                <c:pt idx="3">
                  <c:v>1.0772999999999999</c:v>
                </c:pt>
                <c:pt idx="4">
                  <c:v>1.5876000000000001</c:v>
                </c:pt>
                <c:pt idx="5">
                  <c:v>2.8457666666666666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A3-40FF-9837-70C4EDD29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601183"/>
        <c:axId val="42589951"/>
      </c:scatterChart>
      <c:valAx>
        <c:axId val="42601183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Stężęnie </a:t>
                </a:r>
                <a:r>
                  <a:rPr lang="pl-PL" sz="1000" kern="100">
                    <a:effectLst/>
                    <a:latin typeface="Aptos"/>
                    <a:ea typeface="Aptos"/>
                    <a:cs typeface="Times New Roman" panose="02020603050405020304" pitchFamily="18" charset="0"/>
                  </a:rPr>
                  <a:t>H</a:t>
                </a:r>
                <a:r>
                  <a:rPr lang="pl-PL" sz="1000" kern="100" baseline="-25000">
                    <a:effectLst/>
                    <a:latin typeface="Aptos"/>
                    <a:ea typeface="Aptos"/>
                    <a:cs typeface="Times New Roman" panose="02020603050405020304" pitchFamily="18" charset="0"/>
                  </a:rPr>
                  <a:t>2</a:t>
                </a:r>
                <a:r>
                  <a:rPr lang="pl-PL" sz="1000" kern="100">
                    <a:effectLst/>
                    <a:latin typeface="Aptos"/>
                    <a:ea typeface="Aptos"/>
                    <a:cs typeface="Times New Roman" panose="02020603050405020304" pitchFamily="18" charset="0"/>
                  </a:rPr>
                  <a:t>O</a:t>
                </a:r>
                <a:r>
                  <a:rPr lang="pl-PL" sz="1000" kern="100" baseline="-25000">
                    <a:effectLst/>
                    <a:latin typeface="Aptos"/>
                    <a:ea typeface="Aptos"/>
                    <a:cs typeface="Times New Roman" panose="02020603050405020304" pitchFamily="18" charset="0"/>
                  </a:rPr>
                  <a:t>2</a:t>
                </a:r>
                <a:r>
                  <a:rPr lang="pl-PL" sz="1000" kern="100" baseline="0">
                    <a:effectLst/>
                    <a:latin typeface="Aptos"/>
                    <a:ea typeface="Aptos"/>
                    <a:cs typeface="Times New Roman" panose="02020603050405020304" pitchFamily="18" charset="0"/>
                  </a:rPr>
                  <a:t> </a:t>
                </a:r>
                <a:r>
                  <a:rPr lang="pl-PL"/>
                  <a:t>1mM [µM]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589951"/>
        <c:crosses val="autoZero"/>
        <c:crossBetween val="midCat"/>
      </c:valAx>
      <c:valAx>
        <c:axId val="42589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Absorbancja (</a:t>
                </a:r>
                <a:r>
                  <a:rPr lang="el-GR"/>
                  <a:t>λ = 560 </a:t>
                </a:r>
                <a:r>
                  <a:rPr lang="pl-PL"/>
                  <a:t>nm)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6011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</c:trendlineLbl>
          </c:trendline>
          <c:xVal>
            <c:numRef>
              <c:f>'ZAWARTOŚĆ POLIFENOLI 12.11'!$J$5:$J$10</c:f>
              <c:numCache>
                <c:formatCode>General</c:formatCode>
                <c:ptCount val="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</c:numCache>
            </c:numRef>
          </c:xVal>
          <c:yVal>
            <c:numRef>
              <c:f>'ZAWARTOŚĆ POLIFENOLI 12.11'!$K$5:$K$10</c:f>
              <c:numCache>
                <c:formatCode>General</c:formatCode>
                <c:ptCount val="6"/>
                <c:pt idx="0">
                  <c:v>8.8133333333333341E-2</c:v>
                </c:pt>
                <c:pt idx="1">
                  <c:v>0.1263</c:v>
                </c:pt>
                <c:pt idx="2">
                  <c:v>0.17143333333333333</c:v>
                </c:pt>
                <c:pt idx="3">
                  <c:v>0.21343333333333334</c:v>
                </c:pt>
                <c:pt idx="4">
                  <c:v>0.2591</c:v>
                </c:pt>
                <c:pt idx="5">
                  <c:v>0.28850000000000003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CC-48F9-8ED2-54FFAF974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8319168"/>
        <c:axId val="918323744"/>
      </c:scatterChart>
      <c:valAx>
        <c:axId val="918319168"/>
        <c:scaling>
          <c:orientation val="minMax"/>
          <c:max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Stężęnie kwasu galusowego [µl/ml]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8323744"/>
        <c:crosses val="autoZero"/>
        <c:crossBetween val="midCat"/>
      </c:valAx>
      <c:valAx>
        <c:axId val="918323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000" b="0" i="0" kern="1200" baseline="0">
                    <a:solidFill>
                      <a:srgbClr val="595959"/>
                    </a:solidFill>
                    <a:effectLst/>
                  </a:rPr>
                  <a:t>Absorbancja (</a:t>
                </a:r>
                <a:r>
                  <a:rPr lang="el-GR" sz="1000" b="0" i="0" kern="1200" baseline="0">
                    <a:solidFill>
                      <a:srgbClr val="595959"/>
                    </a:solidFill>
                    <a:effectLst/>
                  </a:rPr>
                  <a:t>λ = </a:t>
                </a:r>
                <a:r>
                  <a:rPr lang="pl-PL" sz="1000" b="0" i="0" kern="1200" baseline="0">
                    <a:solidFill>
                      <a:srgbClr val="595959"/>
                    </a:solidFill>
                    <a:effectLst/>
                  </a:rPr>
                  <a:t>765 nm) </a:t>
                </a:r>
                <a:endParaRPr lang="pl-PL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183191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22860</xdr:colOff>
      <xdr:row>36</xdr:row>
      <xdr:rowOff>112216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5760"/>
          <a:ext cx="4899660" cy="6330136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36</xdr:row>
      <xdr:rowOff>160020</xdr:rowOff>
    </xdr:from>
    <xdr:to>
      <xdr:col>9</xdr:col>
      <xdr:colOff>31277</xdr:colOff>
      <xdr:row>53</xdr:row>
      <xdr:rowOff>52082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" y="6743700"/>
          <a:ext cx="4892837" cy="3001022"/>
        </a:xfrm>
        <a:prstGeom prst="rect">
          <a:avLst/>
        </a:prstGeom>
      </xdr:spPr>
    </xdr:pic>
    <xdr:clientData/>
  </xdr:twoCellAnchor>
  <xdr:twoCellAnchor editAs="oneCell">
    <xdr:from>
      <xdr:col>11</xdr:col>
      <xdr:colOff>6169</xdr:colOff>
      <xdr:row>1</xdr:row>
      <xdr:rowOff>145953</xdr:rowOff>
    </xdr:from>
    <xdr:to>
      <xdr:col>19</xdr:col>
      <xdr:colOff>9071</xdr:colOff>
      <xdr:row>37</xdr:row>
      <xdr:rowOff>133105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91812" y="327382"/>
          <a:ext cx="4865188" cy="65185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</xdr:colOff>
      <xdr:row>2</xdr:row>
      <xdr:rowOff>11430</xdr:rowOff>
    </xdr:from>
    <xdr:to>
      <xdr:col>20</xdr:col>
      <xdr:colOff>327660</xdr:colOff>
      <xdr:row>17</xdr:row>
      <xdr:rowOff>11430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156210</xdr:rowOff>
    </xdr:from>
    <xdr:to>
      <xdr:col>20</xdr:col>
      <xdr:colOff>304800</xdr:colOff>
      <xdr:row>17</xdr:row>
      <xdr:rowOff>156210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G1" zoomScale="84" workbookViewId="0">
      <selection activeCell="S40" sqref="S40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75"/>
  <sheetViews>
    <sheetView topLeftCell="AZ85" zoomScale="90" zoomScaleNormal="90" workbookViewId="0">
      <selection activeCell="BQ34" sqref="BQ34:BX74"/>
    </sheetView>
  </sheetViews>
  <sheetFormatPr defaultRowHeight="14.4" x14ac:dyDescent="0.3"/>
  <cols>
    <col min="13" max="13" width="12" bestFit="1" customWidth="1"/>
  </cols>
  <sheetData>
    <row r="1" spans="1:13" s="3" customFormat="1" x14ac:dyDescent="0.3">
      <c r="A1" s="5" t="s">
        <v>16</v>
      </c>
    </row>
    <row r="3" spans="1:13" x14ac:dyDescent="0.3">
      <c r="B3" s="4" t="s">
        <v>18</v>
      </c>
      <c r="C3" s="4">
        <v>0</v>
      </c>
      <c r="D3" s="4">
        <v>5</v>
      </c>
      <c r="E3" s="4">
        <v>10</v>
      </c>
      <c r="F3" s="4">
        <v>25</v>
      </c>
      <c r="G3" s="4">
        <v>50</v>
      </c>
      <c r="H3" s="4">
        <v>100</v>
      </c>
      <c r="J3" s="4" t="s">
        <v>20</v>
      </c>
      <c r="K3" s="4" t="s">
        <v>19</v>
      </c>
    </row>
    <row r="4" spans="1:13" x14ac:dyDescent="0.3">
      <c r="C4" s="2">
        <v>0.1008</v>
      </c>
      <c r="D4" s="2">
        <v>0.44219999999999998</v>
      </c>
      <c r="E4" s="2">
        <v>0.63560000000000005</v>
      </c>
      <c r="F4" s="2">
        <v>1.1119000000000001</v>
      </c>
      <c r="G4" s="2">
        <v>1.4894000000000001</v>
      </c>
      <c r="H4" s="2">
        <v>2.8216999999999999</v>
      </c>
      <c r="J4">
        <v>0</v>
      </c>
      <c r="K4">
        <v>0.10593333333333332</v>
      </c>
    </row>
    <row r="5" spans="1:13" x14ac:dyDescent="0.3">
      <c r="C5" s="2">
        <v>0.1135</v>
      </c>
      <c r="D5" s="2">
        <v>0.44130000000000003</v>
      </c>
      <c r="E5" s="2">
        <v>0.69059999999999999</v>
      </c>
      <c r="F5" s="2">
        <v>1.0311999999999999</v>
      </c>
      <c r="G5" s="2">
        <v>1.6415</v>
      </c>
      <c r="H5" s="2">
        <v>2.8090999999999999</v>
      </c>
      <c r="J5">
        <v>5</v>
      </c>
      <c r="K5">
        <v>0.46193333333333331</v>
      </c>
    </row>
    <row r="6" spans="1:13" x14ac:dyDescent="0.3">
      <c r="C6" s="2">
        <v>0.10349999999999999</v>
      </c>
      <c r="D6" s="2">
        <v>0.50229999999999997</v>
      </c>
      <c r="E6" s="2">
        <v>0.67689999999999995</v>
      </c>
      <c r="F6" s="2">
        <v>1.0888</v>
      </c>
      <c r="G6" s="2">
        <v>1.6318999999999999</v>
      </c>
      <c r="H6" s="2">
        <v>2.9064999999999999</v>
      </c>
      <c r="J6">
        <v>10</v>
      </c>
      <c r="K6">
        <v>0.66769999999999996</v>
      </c>
    </row>
    <row r="7" spans="1:13" x14ac:dyDescent="0.3">
      <c r="B7" s="4" t="s">
        <v>17</v>
      </c>
      <c r="C7" s="4">
        <f>AVERAGE(C4:C6)</f>
        <v>0.10593333333333332</v>
      </c>
      <c r="D7" s="4">
        <f t="shared" ref="D7:H7" si="0">AVERAGE(D4:D6)</f>
        <v>0.46193333333333331</v>
      </c>
      <c r="E7" s="4">
        <f t="shared" si="0"/>
        <v>0.66769999999999996</v>
      </c>
      <c r="F7" s="4">
        <f t="shared" si="0"/>
        <v>1.0772999999999999</v>
      </c>
      <c r="G7" s="4">
        <f t="shared" si="0"/>
        <v>1.5876000000000001</v>
      </c>
      <c r="H7" s="4">
        <f t="shared" si="0"/>
        <v>2.8457666666666666</v>
      </c>
      <c r="J7">
        <v>25</v>
      </c>
      <c r="K7">
        <v>1.0772999999999999</v>
      </c>
    </row>
    <row r="8" spans="1:13" x14ac:dyDescent="0.3">
      <c r="J8">
        <v>50</v>
      </c>
      <c r="K8">
        <v>1.5876000000000001</v>
      </c>
    </row>
    <row r="9" spans="1:13" x14ac:dyDescent="0.3">
      <c r="J9">
        <v>100</v>
      </c>
      <c r="K9">
        <v>2.8457666666666666</v>
      </c>
    </row>
    <row r="13" spans="1:13" x14ac:dyDescent="0.3">
      <c r="J13" t="s">
        <v>35</v>
      </c>
      <c r="K13">
        <v>2.5700000000000001E-2</v>
      </c>
    </row>
    <row r="14" spans="1:13" x14ac:dyDescent="0.3">
      <c r="J14" t="s">
        <v>36</v>
      </c>
      <c r="K14">
        <v>0.309</v>
      </c>
    </row>
    <row r="15" spans="1:13" x14ac:dyDescent="0.3">
      <c r="H15" s="2" t="s">
        <v>9</v>
      </c>
      <c r="I15" s="2" t="s">
        <v>9</v>
      </c>
      <c r="J15" s="2" t="s">
        <v>9</v>
      </c>
      <c r="K15" s="2" t="s">
        <v>9</v>
      </c>
      <c r="L15" s="2" t="s">
        <v>9</v>
      </c>
      <c r="M15" s="2" t="s">
        <v>9</v>
      </c>
    </row>
    <row r="19" spans="1:60" s="3" customFormat="1" x14ac:dyDescent="0.3">
      <c r="A19" s="5" t="s">
        <v>21</v>
      </c>
    </row>
    <row r="21" spans="1:60" x14ac:dyDescent="0.3">
      <c r="C21" s="4" t="s">
        <v>25</v>
      </c>
      <c r="D21" s="4" t="s">
        <v>26</v>
      </c>
    </row>
    <row r="22" spans="1:60" x14ac:dyDescent="0.3">
      <c r="B22" t="s">
        <v>27</v>
      </c>
      <c r="C22" s="12">
        <v>9.8199999999999996E-2</v>
      </c>
      <c r="D22" s="12">
        <v>3.4599999999999999E-2</v>
      </c>
    </row>
    <row r="23" spans="1:60" x14ac:dyDescent="0.3">
      <c r="B23" t="s">
        <v>28</v>
      </c>
      <c r="C23" s="12">
        <v>0.1022</v>
      </c>
      <c r="D23" s="12">
        <v>4.4299999999999999E-2</v>
      </c>
    </row>
    <row r="24" spans="1:60" x14ac:dyDescent="0.3">
      <c r="B24" t="s">
        <v>29</v>
      </c>
      <c r="C24" s="12">
        <v>9.2700000000000005E-2</v>
      </c>
      <c r="D24" s="12">
        <v>4.1300000000000003E-2</v>
      </c>
    </row>
    <row r="25" spans="1:60" x14ac:dyDescent="0.3">
      <c r="B25" s="4" t="s">
        <v>24</v>
      </c>
      <c r="C25" s="4">
        <f>AVERAGE(C22:C24)</f>
        <v>9.7700000000000009E-2</v>
      </c>
      <c r="D25" s="4">
        <f>AVERAGE(D22:D24)</f>
        <v>4.0066666666666667E-2</v>
      </c>
    </row>
    <row r="26" spans="1:60" x14ac:dyDescent="0.3">
      <c r="B26" s="4" t="s">
        <v>47</v>
      </c>
      <c r="C26" s="4">
        <f>_xlfn.STDEV.S(C22:C24)</f>
        <v>4.7696960070847255E-3</v>
      </c>
      <c r="D26" s="4">
        <f>_xlfn.STDEV.S(D22:D24)</f>
        <v>4.9662192192183119E-3</v>
      </c>
    </row>
    <row r="28" spans="1:60" s="3" customFormat="1" x14ac:dyDescent="0.3">
      <c r="A28" s="5" t="s">
        <v>53</v>
      </c>
    </row>
    <row r="29" spans="1:60" x14ac:dyDescent="0.3">
      <c r="AF29" s="4"/>
    </row>
    <row r="31" spans="1:60" x14ac:dyDescent="0.3">
      <c r="C31" s="4" t="s">
        <v>32</v>
      </c>
      <c r="V31" s="4" t="s">
        <v>6</v>
      </c>
      <c r="AN31" s="4" t="s">
        <v>13</v>
      </c>
      <c r="BH31" s="4" t="s">
        <v>14</v>
      </c>
    </row>
    <row r="32" spans="1:60" x14ac:dyDescent="0.3">
      <c r="R32" t="s">
        <v>54</v>
      </c>
    </row>
    <row r="33" spans="1:74" x14ac:dyDescent="0.3">
      <c r="A33" s="4" t="s">
        <v>30</v>
      </c>
      <c r="C33" t="s">
        <v>22</v>
      </c>
      <c r="I33" t="s">
        <v>23</v>
      </c>
      <c r="T33" s="4" t="s">
        <v>30</v>
      </c>
      <c r="V33" t="s">
        <v>22</v>
      </c>
      <c r="AB33" t="s">
        <v>23</v>
      </c>
      <c r="AM33" s="4" t="s">
        <v>30</v>
      </c>
      <c r="AO33" t="s">
        <v>22</v>
      </c>
      <c r="AU33" t="s">
        <v>23</v>
      </c>
      <c r="BF33" s="4" t="s">
        <v>30</v>
      </c>
      <c r="BH33" t="s">
        <v>22</v>
      </c>
      <c r="BN33" t="s">
        <v>23</v>
      </c>
    </row>
    <row r="34" spans="1:74" ht="15" x14ac:dyDescent="0.35">
      <c r="B34" t="s">
        <v>39</v>
      </c>
      <c r="C34" s="1" t="s">
        <v>0</v>
      </c>
      <c r="D34" s="1" t="s">
        <v>1</v>
      </c>
      <c r="E34" s="1" t="s">
        <v>2</v>
      </c>
      <c r="F34" s="8" t="s">
        <v>24</v>
      </c>
      <c r="G34" s="1" t="s">
        <v>47</v>
      </c>
      <c r="H34" s="8" t="s">
        <v>34</v>
      </c>
      <c r="I34" s="1" t="s">
        <v>3</v>
      </c>
      <c r="J34" s="1" t="s">
        <v>4</v>
      </c>
      <c r="K34" s="1" t="s">
        <v>5</v>
      </c>
      <c r="L34" s="8" t="s">
        <v>24</v>
      </c>
      <c r="M34" s="1" t="s">
        <v>47</v>
      </c>
      <c r="N34" s="8" t="s">
        <v>34</v>
      </c>
      <c r="O34" s="10" t="s">
        <v>38</v>
      </c>
      <c r="P34" s="8" t="s">
        <v>51</v>
      </c>
      <c r="Q34" s="9" t="s">
        <v>37</v>
      </c>
      <c r="U34" t="s">
        <v>39</v>
      </c>
      <c r="V34" s="1" t="s">
        <v>0</v>
      </c>
      <c r="W34" s="1" t="s">
        <v>1</v>
      </c>
      <c r="X34" s="1" t="s">
        <v>2</v>
      </c>
      <c r="Y34" s="8" t="s">
        <v>24</v>
      </c>
      <c r="Z34" s="1" t="s">
        <v>47</v>
      </c>
      <c r="AA34" s="8" t="s">
        <v>34</v>
      </c>
      <c r="AB34" s="1" t="s">
        <v>3</v>
      </c>
      <c r="AC34" s="1" t="s">
        <v>4</v>
      </c>
      <c r="AD34" s="1" t="s">
        <v>5</v>
      </c>
      <c r="AE34" s="8" t="s">
        <v>24</v>
      </c>
      <c r="AF34" s="1" t="s">
        <v>47</v>
      </c>
      <c r="AG34" s="8" t="s">
        <v>34</v>
      </c>
      <c r="AH34" s="10" t="s">
        <v>38</v>
      </c>
      <c r="AI34" s="8" t="s">
        <v>51</v>
      </c>
      <c r="AJ34" s="9" t="s">
        <v>37</v>
      </c>
      <c r="AN34" t="s">
        <v>39</v>
      </c>
      <c r="AO34" s="1" t="s">
        <v>0</v>
      </c>
      <c r="AP34" s="1" t="s">
        <v>1</v>
      </c>
      <c r="AQ34" s="1" t="s">
        <v>2</v>
      </c>
      <c r="AR34" s="8" t="s">
        <v>24</v>
      </c>
      <c r="AS34" s="1" t="s">
        <v>47</v>
      </c>
      <c r="AT34" s="8" t="s">
        <v>34</v>
      </c>
      <c r="AU34" s="1" t="s">
        <v>3</v>
      </c>
      <c r="AV34" s="1" t="s">
        <v>4</v>
      </c>
      <c r="AW34" s="1" t="s">
        <v>5</v>
      </c>
      <c r="AX34" s="8"/>
      <c r="AY34" s="1"/>
      <c r="AZ34" s="8"/>
      <c r="BA34" s="10"/>
      <c r="BB34" s="8"/>
      <c r="BC34" s="9"/>
      <c r="BG34" t="s">
        <v>39</v>
      </c>
      <c r="BH34" s="1" t="s">
        <v>0</v>
      </c>
      <c r="BI34" s="1" t="s">
        <v>1</v>
      </c>
      <c r="BJ34" s="1" t="s">
        <v>2</v>
      </c>
      <c r="BK34" s="8" t="s">
        <v>24</v>
      </c>
      <c r="BL34" s="1" t="s">
        <v>47</v>
      </c>
      <c r="BM34" s="8" t="s">
        <v>34</v>
      </c>
      <c r="BN34" s="1" t="s">
        <v>3</v>
      </c>
      <c r="BO34" s="1" t="s">
        <v>4</v>
      </c>
      <c r="BP34" s="1" t="s">
        <v>5</v>
      </c>
      <c r="BQ34" s="8"/>
      <c r="BR34" s="1"/>
      <c r="BS34" s="8"/>
      <c r="BT34" s="10"/>
      <c r="BU34" s="8"/>
      <c r="BV34" s="9"/>
    </row>
    <row r="35" spans="1:74" x14ac:dyDescent="0.3">
      <c r="B35" t="s">
        <v>10</v>
      </c>
      <c r="C35" s="2">
        <v>0.90959999999999996</v>
      </c>
      <c r="D35" s="2">
        <v>0.9294</v>
      </c>
      <c r="E35" s="2">
        <v>0.9254</v>
      </c>
      <c r="F35" s="7">
        <f>AVERAGE(C35:E35)</f>
        <v>0.92146666666666677</v>
      </c>
      <c r="G35" s="7">
        <f>_xlfn.STDEV.S(C35:E35)</f>
        <v>1.0469638643875623E-2</v>
      </c>
      <c r="H35" s="4">
        <f>F35-$C$25</f>
        <v>0.82376666666666676</v>
      </c>
      <c r="I35" s="2">
        <v>0.79600000000000004</v>
      </c>
      <c r="J35" s="2">
        <v>0.78800000000000003</v>
      </c>
      <c r="K35" s="2">
        <v>0.79069999999999996</v>
      </c>
      <c r="L35" s="7">
        <f>AVERAGE(I35:K35)</f>
        <v>0.79156666666666664</v>
      </c>
      <c r="M35" s="7">
        <f>_xlfn.STDEV.S(I35:K35)</f>
        <v>4.0698075302566129E-3</v>
      </c>
      <c r="N35" s="4">
        <f>L35-$D$25</f>
        <v>0.75149999999999995</v>
      </c>
      <c r="O35" s="4">
        <f>H35-N35</f>
        <v>7.2266666666666812E-2</v>
      </c>
      <c r="P35" s="4">
        <f>(O35-$K$14)/$K$13</f>
        <v>-9.2114137483787228</v>
      </c>
      <c r="Q35" s="4" t="s">
        <v>52</v>
      </c>
      <c r="R35">
        <f>P35+12.0761</f>
        <v>2.8646862516212774</v>
      </c>
      <c r="S35">
        <f>R35*N38</f>
        <v>3.9274969270904785E-2</v>
      </c>
      <c r="U35" t="s">
        <v>10</v>
      </c>
      <c r="V35" s="2">
        <v>1.5045999999999999</v>
      </c>
      <c r="W35" s="2">
        <v>1.4850000000000001</v>
      </c>
      <c r="X35" s="2">
        <v>1.4529000000000001</v>
      </c>
      <c r="Y35">
        <f>AVERAGE(V35:X35)</f>
        <v>1.4808333333333337</v>
      </c>
      <c r="Z35">
        <f>_xlfn.STDEV.S(V35:X35)</f>
        <v>2.6100638561792507E-2</v>
      </c>
      <c r="AA35" s="4">
        <f>Y35-$C$25</f>
        <v>1.3831333333333338</v>
      </c>
      <c r="AB35" s="2">
        <v>0.23419999999999999</v>
      </c>
      <c r="AC35" s="2">
        <v>0.16170000000000001</v>
      </c>
      <c r="AD35" s="2">
        <v>0.15459999999999999</v>
      </c>
      <c r="AE35">
        <f>AVERAGE(AB35:AD35)</f>
        <v>0.1835</v>
      </c>
      <c r="AF35">
        <f>_xlfn.STDEV.S(AB35:AD35)</f>
        <v>4.4050766168138321E-2</v>
      </c>
      <c r="AG35" s="4">
        <f>AE35-$D$25</f>
        <v>0.14343333333333333</v>
      </c>
      <c r="AH35">
        <f>AA35-AG35</f>
        <v>1.2397000000000005</v>
      </c>
      <c r="AI35" s="4">
        <f>(AH35-$K$14)/$K$13</f>
        <v>36.214007782101184</v>
      </c>
      <c r="AJ35" s="4">
        <f>AI35*1</f>
        <v>36.214007782101184</v>
      </c>
      <c r="AK35">
        <f>AJ35+12.0761</f>
        <v>48.290107782101188</v>
      </c>
      <c r="AL35">
        <f>AH38*AJ35</f>
        <v>8.7168876177904444</v>
      </c>
      <c r="AN35" t="s">
        <v>10</v>
      </c>
      <c r="AO35" s="2">
        <v>0.1227</v>
      </c>
      <c r="AP35" s="2">
        <v>0.13109999999999999</v>
      </c>
      <c r="AQ35" s="2">
        <v>0.12479999999999999</v>
      </c>
      <c r="AR35">
        <f>AVERAGE(AO35:AQ35)</f>
        <v>0.12620000000000001</v>
      </c>
      <c r="AS35">
        <f>_xlfn.STDEV.S(AO35:AQ35)</f>
        <v>4.371498598878875E-3</v>
      </c>
      <c r="AT35" s="4">
        <f>AR35-$C$25</f>
        <v>2.8499999999999998E-2</v>
      </c>
      <c r="AU35" s="2">
        <v>7.7100000000000002E-2</v>
      </c>
      <c r="AV35" s="2">
        <v>7.6399999999999996E-2</v>
      </c>
      <c r="AW35" s="2">
        <v>7.7299999999999994E-2</v>
      </c>
      <c r="AZ35" s="4"/>
      <c r="BB35" s="4"/>
      <c r="BC35" s="4"/>
      <c r="BG35" t="s">
        <v>10</v>
      </c>
      <c r="BH35" s="2">
        <v>0.63280000000000003</v>
      </c>
      <c r="BI35" s="2">
        <v>0.70069999999999999</v>
      </c>
      <c r="BJ35" s="2">
        <v>0.62880000000000003</v>
      </c>
      <c r="BK35">
        <f>AVERAGE(BH35:BJ35)</f>
        <v>0.65410000000000001</v>
      </c>
      <c r="BL35">
        <f>_xlfn.STDEV.S(BH35:BJ35)</f>
        <v>4.0406311388197738E-2</v>
      </c>
      <c r="BM35" s="4">
        <f>BK35-$C$25</f>
        <v>0.55640000000000001</v>
      </c>
      <c r="BN35" s="2">
        <v>0.66</v>
      </c>
      <c r="BO35" s="2">
        <v>0.59009999999999996</v>
      </c>
      <c r="BP35" s="2">
        <v>0.64970000000000006</v>
      </c>
      <c r="BS35" s="4"/>
      <c r="BU35" s="4"/>
      <c r="BV35" s="4"/>
    </row>
    <row r="36" spans="1:74" x14ac:dyDescent="0.3">
      <c r="B36" t="s">
        <v>11</v>
      </c>
      <c r="C36" s="2">
        <v>0.46710000000000002</v>
      </c>
      <c r="D36" s="2">
        <v>0.47320000000000001</v>
      </c>
      <c r="E36" s="2">
        <v>0.46439999999999998</v>
      </c>
      <c r="F36" s="7">
        <f>AVERAGE(C36:E36)</f>
        <v>0.46823333333333333</v>
      </c>
      <c r="G36" s="7">
        <f t="shared" ref="G36:G37" si="1">_xlfn.STDEV.S(C36:E36)</f>
        <v>4.5081407845511479E-3</v>
      </c>
      <c r="H36" s="4">
        <f>F36-$C$25</f>
        <v>0.37053333333333333</v>
      </c>
      <c r="I36" s="2">
        <v>0.38800000000000001</v>
      </c>
      <c r="J36" s="2">
        <v>0.36309999999999998</v>
      </c>
      <c r="K36" s="2">
        <v>0.374</v>
      </c>
      <c r="L36" s="7">
        <f t="shared" ref="L36:L37" si="2">AVERAGE(I36:K36)</f>
        <v>0.37503333333333333</v>
      </c>
      <c r="M36" s="7">
        <f t="shared" ref="M36:M37" si="3">_xlfn.STDEV.S(I36:K36)</f>
        <v>1.2482120546338821E-2</v>
      </c>
      <c r="N36" s="4">
        <f>L36-$D$25</f>
        <v>0.33496666666666663</v>
      </c>
      <c r="O36" s="4">
        <f t="shared" ref="O36:O37" si="4">H36-N36</f>
        <v>3.5566666666666691E-2</v>
      </c>
      <c r="P36" s="4">
        <f t="shared" ref="P36:P37" si="5">(O36-$K$14)/$K$13</f>
        <v>-10.639429312581063</v>
      </c>
      <c r="Q36" s="4" t="s">
        <v>52</v>
      </c>
      <c r="R36">
        <f t="shared" ref="R36:R71" si="6">P36+12.0761</f>
        <v>1.4366706874189372</v>
      </c>
      <c r="U36" t="s">
        <v>11</v>
      </c>
      <c r="V36" s="2">
        <v>0.95679999999999998</v>
      </c>
      <c r="W36" s="2">
        <v>0.92400000000000004</v>
      </c>
      <c r="X36" s="2">
        <v>0.9385</v>
      </c>
      <c r="Y36">
        <f t="shared" ref="Y36:Y37" si="7">AVERAGE(V36:X36)</f>
        <v>0.93976666666666675</v>
      </c>
      <c r="Z36">
        <f t="shared" ref="Z36:Z37" si="8">_xlfn.STDEV.S(V36:X36)</f>
        <v>1.6436646048793909E-2</v>
      </c>
      <c r="AA36" s="4">
        <f>Y36-$C$25</f>
        <v>0.84206666666666674</v>
      </c>
      <c r="AB36" s="2">
        <v>0.12609999999999999</v>
      </c>
      <c r="AC36" s="2">
        <v>0.11119999999999999</v>
      </c>
      <c r="AD36" s="2">
        <v>0.1085</v>
      </c>
      <c r="AE36">
        <f t="shared" ref="AE36:AE37" si="9">AVERAGE(AB36:AD36)</f>
        <v>0.11526666666666667</v>
      </c>
      <c r="AF36">
        <f t="shared" ref="AF36:AF37" si="10">_xlfn.STDEV.S(AB36:AD36)</f>
        <v>9.4785723256898373E-3</v>
      </c>
      <c r="AG36" s="4">
        <f t="shared" ref="AG36:AG37" si="11">AE36-$D$25</f>
        <v>7.5200000000000003E-2</v>
      </c>
      <c r="AH36">
        <f t="shared" ref="AH36:AH37" si="12">AA36-AG36</f>
        <v>0.7668666666666667</v>
      </c>
      <c r="AI36" s="4">
        <f t="shared" ref="AI36:AI37" si="13">(AH36-$K$14)/$K$13</f>
        <v>17.815823605706875</v>
      </c>
      <c r="AJ36" s="4">
        <f>AI36*2</f>
        <v>35.63164721141375</v>
      </c>
      <c r="AK36">
        <f t="shared" ref="AK36:AK56" si="14">AJ36+12.0761</f>
        <v>47.707747211413746</v>
      </c>
      <c r="AN36" t="s">
        <v>11</v>
      </c>
      <c r="AO36" s="2">
        <v>0.1067</v>
      </c>
      <c r="AP36" s="2">
        <v>0.1082</v>
      </c>
      <c r="AQ36" s="2">
        <v>0.10580000000000001</v>
      </c>
      <c r="AR36">
        <f t="shared" ref="AR36:AR37" si="15">AVERAGE(AO36:AQ36)</f>
        <v>0.1069</v>
      </c>
      <c r="AS36">
        <f t="shared" ref="AS36:AS37" si="16">_xlfn.STDEV.S(AO36:AQ36)</f>
        <v>1.2124355652982138E-3</v>
      </c>
      <c r="AT36" s="4">
        <f>AR36-$C$25</f>
        <v>9.199999999999986E-3</v>
      </c>
      <c r="AU36" s="2">
        <v>5.91E-2</v>
      </c>
      <c r="AV36" s="2">
        <v>5.8400000000000001E-2</v>
      </c>
      <c r="AW36" s="2">
        <v>5.9400000000000001E-2</v>
      </c>
      <c r="AZ36" s="4"/>
      <c r="BB36" s="4"/>
      <c r="BC36" s="4"/>
      <c r="BG36" t="s">
        <v>11</v>
      </c>
      <c r="BH36" s="2">
        <v>0.38579999999999998</v>
      </c>
      <c r="BI36" s="2">
        <v>0.3916</v>
      </c>
      <c r="BJ36" s="2">
        <v>0.38450000000000001</v>
      </c>
      <c r="BK36">
        <f t="shared" ref="BK36:BK37" si="17">AVERAGE(BH36:BJ36)</f>
        <v>0.38729999999999998</v>
      </c>
      <c r="BL36">
        <f t="shared" ref="BL36:BL37" si="18">_xlfn.STDEV.S(BH36:BJ36)</f>
        <v>3.7802116342871635E-3</v>
      </c>
      <c r="BM36" s="4">
        <f>BK36-$C$25</f>
        <v>0.28959999999999997</v>
      </c>
      <c r="BN36" s="2">
        <v>0.3528</v>
      </c>
      <c r="BO36" s="2">
        <v>0.33789999999999998</v>
      </c>
      <c r="BP36" s="2">
        <v>0.34610000000000002</v>
      </c>
      <c r="BS36" s="4"/>
      <c r="BU36" s="4"/>
      <c r="BV36" s="4"/>
    </row>
    <row r="37" spans="1:74" x14ac:dyDescent="0.3">
      <c r="B37" t="s">
        <v>12</v>
      </c>
      <c r="C37" s="2">
        <v>0.27929999999999999</v>
      </c>
      <c r="D37" s="2">
        <v>0.28670000000000001</v>
      </c>
      <c r="E37" s="2">
        <v>0.26829999999999998</v>
      </c>
      <c r="F37" s="7">
        <f>AVERAGE(C37:E37)</f>
        <v>0.27810000000000001</v>
      </c>
      <c r="G37" s="7">
        <f t="shared" si="1"/>
        <v>9.2585095992821775E-3</v>
      </c>
      <c r="H37" s="4">
        <f>F37-$C$25</f>
        <v>0.1804</v>
      </c>
      <c r="I37" s="2">
        <v>0.19980000000000001</v>
      </c>
      <c r="J37" s="2">
        <v>0.19389999999999999</v>
      </c>
      <c r="K37" s="2">
        <v>0.19969999999999999</v>
      </c>
      <c r="L37" s="7">
        <f t="shared" si="2"/>
        <v>0.19779999999999998</v>
      </c>
      <c r="M37" s="7">
        <f t="shared" si="3"/>
        <v>3.3778691508109119E-3</v>
      </c>
      <c r="N37" s="4">
        <f>L37-$D$25</f>
        <v>0.15773333333333331</v>
      </c>
      <c r="O37" s="4">
        <f t="shared" si="4"/>
        <v>2.2666666666666696E-2</v>
      </c>
      <c r="P37" s="4">
        <f t="shared" si="5"/>
        <v>-11.141374837872892</v>
      </c>
      <c r="Q37" s="4" t="s">
        <v>52</v>
      </c>
      <c r="R37">
        <f t="shared" si="6"/>
        <v>0.93472516212710843</v>
      </c>
      <c r="U37" t="s">
        <v>12</v>
      </c>
      <c r="V37" s="2">
        <v>0.54779999999999995</v>
      </c>
      <c r="W37" s="2">
        <v>0.54849999999999999</v>
      </c>
      <c r="X37" s="2">
        <v>0.54290000000000005</v>
      </c>
      <c r="Y37">
        <f t="shared" si="7"/>
        <v>0.54639999999999989</v>
      </c>
      <c r="Z37">
        <f t="shared" si="8"/>
        <v>3.0512292604784282E-3</v>
      </c>
      <c r="AA37" s="4">
        <f>Y37-$C$25</f>
        <v>0.44869999999999988</v>
      </c>
      <c r="AB37" s="2">
        <v>7.9399999999999998E-2</v>
      </c>
      <c r="AC37" s="2">
        <v>7.6499999999999999E-2</v>
      </c>
      <c r="AD37" s="2">
        <v>7.8899999999999998E-2</v>
      </c>
      <c r="AE37">
        <f t="shared" si="9"/>
        <v>7.8266666666666665E-2</v>
      </c>
      <c r="AF37">
        <f t="shared" si="10"/>
        <v>1.5502687938977978E-3</v>
      </c>
      <c r="AG37" s="4">
        <f t="shared" si="11"/>
        <v>3.8199999999999998E-2</v>
      </c>
      <c r="AH37">
        <f t="shared" si="12"/>
        <v>0.41049999999999986</v>
      </c>
      <c r="AI37" s="4">
        <f t="shared" si="13"/>
        <v>3.9494163424124462</v>
      </c>
      <c r="AJ37" s="4">
        <f>AI37*4</f>
        <v>15.797665369649785</v>
      </c>
      <c r="AK37">
        <f t="shared" si="14"/>
        <v>27.873765369649785</v>
      </c>
      <c r="AN37" t="s">
        <v>12</v>
      </c>
      <c r="AO37" s="2">
        <v>0.1008</v>
      </c>
      <c r="AP37" s="2">
        <v>9.8599999999999993E-2</v>
      </c>
      <c r="AQ37" s="2">
        <v>9.9000000000000005E-2</v>
      </c>
      <c r="AR37">
        <f t="shared" si="15"/>
        <v>9.9466666666666662E-2</v>
      </c>
      <c r="AS37">
        <f t="shared" si="16"/>
        <v>1.1718930554164651E-3</v>
      </c>
      <c r="AT37" s="4">
        <f>AR37-$C$25</f>
        <v>1.7666666666666525E-3</v>
      </c>
      <c r="AU37" s="2">
        <v>5.0299999999999997E-2</v>
      </c>
      <c r="AV37" s="2">
        <v>5.1200000000000002E-2</v>
      </c>
      <c r="AW37" s="2">
        <v>5.0299999999999997E-2</v>
      </c>
      <c r="AZ37" s="4"/>
      <c r="BB37" s="4"/>
      <c r="BC37" s="4"/>
      <c r="BG37" t="s">
        <v>12</v>
      </c>
      <c r="BH37" s="2">
        <v>0.2354</v>
      </c>
      <c r="BI37" s="2">
        <v>0.24079999999999999</v>
      </c>
      <c r="BJ37" s="2">
        <v>0.2384</v>
      </c>
      <c r="BK37">
        <f t="shared" si="17"/>
        <v>0.23819999999999997</v>
      </c>
      <c r="BL37">
        <f t="shared" si="18"/>
        <v>2.705549851693731E-3</v>
      </c>
      <c r="BM37" s="4">
        <f>BK37-$C$25</f>
        <v>0.14049999999999996</v>
      </c>
      <c r="BN37" s="2">
        <v>0.1963</v>
      </c>
      <c r="BO37" s="2">
        <v>0.19289999999999999</v>
      </c>
      <c r="BP37" s="2">
        <v>0.19670000000000001</v>
      </c>
      <c r="BS37" s="4"/>
      <c r="BU37" s="4"/>
      <c r="BV37" s="4"/>
    </row>
    <row r="38" spans="1:74" x14ac:dyDescent="0.3">
      <c r="B38" t="s">
        <v>55</v>
      </c>
      <c r="C38">
        <f>_xlfn.STDEV.S(C37:E37)</f>
        <v>9.2585095992821775E-3</v>
      </c>
      <c r="D38" t="s">
        <v>56</v>
      </c>
      <c r="E38">
        <f>G35/H35</f>
        <v>1.2709471100888952E-2</v>
      </c>
      <c r="I38">
        <f>_xlfn.STDEV.S(I37:K37)</f>
        <v>3.3778691508109119E-3</v>
      </c>
      <c r="J38" t="s">
        <v>56</v>
      </c>
      <c r="K38">
        <f>M35/L35</f>
        <v>5.1414589593505866E-3</v>
      </c>
      <c r="M38">
        <f>E38*E38+K38*K38</f>
        <v>1.8796525589501786E-4</v>
      </c>
      <c r="N38">
        <f>SQRT(M38)</f>
        <v>1.3710042155114545E-2</v>
      </c>
      <c r="Z38">
        <f>Z35/Y35</f>
        <v>1.7625642247693304E-2</v>
      </c>
      <c r="AF38">
        <f>AF35/AE35</f>
        <v>0.24005867121601265</v>
      </c>
      <c r="AG38">
        <f>Z38*Z38+AF38*AF38</f>
        <v>5.7938828890641336E-2</v>
      </c>
      <c r="AH38">
        <f>SQRT(AG38)</f>
        <v>0.24070485846912468</v>
      </c>
      <c r="AS38">
        <f>AS37/AR37</f>
        <v>1.1781766642926928E-2</v>
      </c>
      <c r="BL38">
        <f>BL37/BK37</f>
        <v>1.135831171995689E-2</v>
      </c>
    </row>
    <row r="39" spans="1:74" x14ac:dyDescent="0.3">
      <c r="A39" s="4" t="s">
        <v>31</v>
      </c>
      <c r="C39" t="s">
        <v>22</v>
      </c>
      <c r="I39" t="s">
        <v>23</v>
      </c>
      <c r="T39" s="4" t="s">
        <v>31</v>
      </c>
      <c r="V39" t="s">
        <v>22</v>
      </c>
      <c r="AB39" t="s">
        <v>23</v>
      </c>
      <c r="AM39" s="4" t="s">
        <v>31</v>
      </c>
      <c r="AO39" t="s">
        <v>22</v>
      </c>
      <c r="AU39" t="s">
        <v>23</v>
      </c>
      <c r="BF39" s="4" t="s">
        <v>31</v>
      </c>
      <c r="BH39" t="s">
        <v>22</v>
      </c>
      <c r="BN39" t="s">
        <v>23</v>
      </c>
    </row>
    <row r="40" spans="1:74" ht="15" x14ac:dyDescent="0.35">
      <c r="B40" t="s">
        <v>39</v>
      </c>
      <c r="C40" s="1" t="s">
        <v>0</v>
      </c>
      <c r="D40" s="1" t="s">
        <v>1</v>
      </c>
      <c r="E40" s="1" t="s">
        <v>2</v>
      </c>
      <c r="F40" s="8" t="s">
        <v>24</v>
      </c>
      <c r="G40" s="1" t="s">
        <v>47</v>
      </c>
      <c r="H40" s="8" t="s">
        <v>34</v>
      </c>
      <c r="I40" s="1" t="s">
        <v>3</v>
      </c>
      <c r="J40" s="1" t="s">
        <v>4</v>
      </c>
      <c r="K40" s="1" t="s">
        <v>5</v>
      </c>
      <c r="L40" s="8" t="s">
        <v>24</v>
      </c>
      <c r="M40" s="1" t="s">
        <v>47</v>
      </c>
      <c r="N40" s="8" t="s">
        <v>34</v>
      </c>
      <c r="O40" s="10" t="s">
        <v>38</v>
      </c>
      <c r="P40" s="8" t="s">
        <v>51</v>
      </c>
      <c r="Q40" s="9" t="s">
        <v>37</v>
      </c>
      <c r="R40" t="e">
        <f t="shared" si="6"/>
        <v>#VALUE!</v>
      </c>
      <c r="U40" t="s">
        <v>39</v>
      </c>
      <c r="V40" s="1" t="s">
        <v>0</v>
      </c>
      <c r="W40" s="1" t="s">
        <v>1</v>
      </c>
      <c r="X40" s="1" t="s">
        <v>2</v>
      </c>
      <c r="Y40" s="8" t="s">
        <v>24</v>
      </c>
      <c r="Z40" s="1" t="s">
        <v>47</v>
      </c>
      <c r="AA40" s="8" t="s">
        <v>34</v>
      </c>
      <c r="AB40" s="1" t="s">
        <v>3</v>
      </c>
      <c r="AC40" s="1" t="s">
        <v>4</v>
      </c>
      <c r="AD40" s="1" t="s">
        <v>5</v>
      </c>
      <c r="AE40" s="8" t="s">
        <v>24</v>
      </c>
      <c r="AF40" s="1" t="s">
        <v>47</v>
      </c>
      <c r="AG40" s="8" t="s">
        <v>34</v>
      </c>
      <c r="AH40" s="10" t="s">
        <v>38</v>
      </c>
      <c r="AI40" s="8" t="s">
        <v>51</v>
      </c>
      <c r="AJ40" s="9" t="s">
        <v>37</v>
      </c>
      <c r="AK40" t="e">
        <f t="shared" si="14"/>
        <v>#VALUE!</v>
      </c>
      <c r="AN40" t="s">
        <v>39</v>
      </c>
      <c r="AO40" s="1" t="s">
        <v>0</v>
      </c>
      <c r="AP40" s="1" t="s">
        <v>1</v>
      </c>
      <c r="AQ40" s="1" t="s">
        <v>2</v>
      </c>
      <c r="AR40" s="8" t="s">
        <v>24</v>
      </c>
      <c r="AS40" s="1" t="s">
        <v>47</v>
      </c>
      <c r="AT40" s="8" t="s">
        <v>34</v>
      </c>
      <c r="AU40" s="1" t="s">
        <v>3</v>
      </c>
      <c r="AV40" s="1" t="s">
        <v>4</v>
      </c>
      <c r="AW40" s="1" t="s">
        <v>5</v>
      </c>
      <c r="AX40" s="8"/>
      <c r="AY40" s="1"/>
      <c r="AZ40" s="8"/>
      <c r="BA40" s="10"/>
      <c r="BB40" s="8"/>
      <c r="BC40" s="9"/>
      <c r="BG40" t="s">
        <v>39</v>
      </c>
      <c r="BH40" s="1" t="s">
        <v>0</v>
      </c>
      <c r="BI40" s="1" t="s">
        <v>1</v>
      </c>
      <c r="BJ40" s="1" t="s">
        <v>2</v>
      </c>
      <c r="BK40" s="8" t="s">
        <v>24</v>
      </c>
      <c r="BL40" s="1" t="s">
        <v>47</v>
      </c>
      <c r="BM40" s="8" t="s">
        <v>34</v>
      </c>
      <c r="BN40" s="1" t="s">
        <v>3</v>
      </c>
      <c r="BO40" s="1" t="s">
        <v>4</v>
      </c>
      <c r="BP40" s="1" t="s">
        <v>5</v>
      </c>
      <c r="BQ40" s="8"/>
      <c r="BR40" s="1"/>
      <c r="BS40" s="8"/>
      <c r="BT40" s="10"/>
      <c r="BU40" s="8"/>
      <c r="BV40" s="9"/>
    </row>
    <row r="41" spans="1:74" x14ac:dyDescent="0.3">
      <c r="B41" t="s">
        <v>10</v>
      </c>
      <c r="C41" s="2">
        <v>0.93069999999999997</v>
      </c>
      <c r="D41" s="2">
        <v>0.95509999999999995</v>
      </c>
      <c r="E41" s="2">
        <v>0.93410000000000004</v>
      </c>
      <c r="F41" s="7">
        <f>AVERAGE(C41:E41)</f>
        <v>0.93996666666666673</v>
      </c>
      <c r="G41" s="7">
        <f>_xlfn.STDEV.S(C41:E41)</f>
        <v>1.3215647291500049E-2</v>
      </c>
      <c r="H41" s="4">
        <f>F41-$C$25</f>
        <v>0.84226666666666672</v>
      </c>
      <c r="I41" s="2">
        <v>0.79369999999999996</v>
      </c>
      <c r="J41" s="2">
        <v>0.78469999999999995</v>
      </c>
      <c r="K41" s="2">
        <v>0.79920000000000002</v>
      </c>
      <c r="L41" s="7">
        <f>AVERAGE(I41:K41)</f>
        <v>0.7925333333333332</v>
      </c>
      <c r="M41" s="7">
        <f>_xlfn.STDEV.S(I41:K41)</f>
        <v>7.3200637519992813E-3</v>
      </c>
      <c r="N41" s="4">
        <f>L41-$D$25</f>
        <v>0.75246666666666651</v>
      </c>
      <c r="O41" s="4">
        <f>H41-N41</f>
        <v>8.9800000000000213E-2</v>
      </c>
      <c r="P41" s="4">
        <f>(O41-$K$14)/$K$13</f>
        <v>-8.5291828793774229</v>
      </c>
      <c r="Q41" s="4" t="s">
        <v>52</v>
      </c>
      <c r="R41">
        <f t="shared" si="6"/>
        <v>3.5469171206225774</v>
      </c>
      <c r="S41">
        <f>R41*N44</f>
        <v>5.9666701522638324E-2</v>
      </c>
      <c r="U41" t="s">
        <v>10</v>
      </c>
      <c r="V41" s="2">
        <v>1.5206999999999999</v>
      </c>
      <c r="W41" s="2">
        <v>1.5242</v>
      </c>
      <c r="X41" s="2">
        <v>1.5173000000000001</v>
      </c>
      <c r="Y41">
        <f>AVERAGE(V41:X41)</f>
        <v>1.5207333333333335</v>
      </c>
      <c r="Z41">
        <f>_xlfn.STDEV.S(V41:X41)</f>
        <v>3.4501207708329592E-3</v>
      </c>
      <c r="AA41" s="4">
        <f>Y41-$C$25</f>
        <v>1.4230333333333336</v>
      </c>
      <c r="AB41" s="2">
        <v>0.15909999999999999</v>
      </c>
      <c r="AC41" s="2">
        <v>0.2082</v>
      </c>
      <c r="AD41" s="2">
        <v>0.20910000000000001</v>
      </c>
      <c r="AE41" s="14">
        <f>AVERAGE(AB41:AD41)</f>
        <v>0.19213333333333335</v>
      </c>
      <c r="AF41">
        <f>_xlfn.STDEV.S(AB41:AD41)</f>
        <v>2.8611244875631107E-2</v>
      </c>
      <c r="AG41" s="4">
        <f>AE41-$D$25</f>
        <v>0.15206666666666668</v>
      </c>
      <c r="AH41">
        <f>AA41-AG41</f>
        <v>1.2709666666666668</v>
      </c>
      <c r="AI41" s="4">
        <f>(AH41-$K$14)/$K$13</f>
        <v>37.430609597924779</v>
      </c>
      <c r="AJ41" s="4">
        <f>AI41*1</f>
        <v>37.430609597924779</v>
      </c>
      <c r="AK41">
        <f t="shared" si="14"/>
        <v>49.506709597924782</v>
      </c>
      <c r="AL41">
        <f>AK41*AH44</f>
        <v>7.373072352014943</v>
      </c>
      <c r="AN41" t="s">
        <v>10</v>
      </c>
      <c r="AO41" s="2">
        <v>0.13370000000000001</v>
      </c>
      <c r="AP41" s="2">
        <v>0.12520000000000001</v>
      </c>
      <c r="AQ41" s="2">
        <v>0.12720000000000001</v>
      </c>
      <c r="AR41">
        <f>AVERAGE(AO41:AQ41)</f>
        <v>0.12870000000000001</v>
      </c>
      <c r="AS41">
        <f>_xlfn.STDEV.S(AO41:AQ41)</f>
        <v>4.4440972086577978E-3</v>
      </c>
      <c r="AT41" s="4">
        <f>AR41-$C$25</f>
        <v>3.1E-2</v>
      </c>
      <c r="AU41" s="2">
        <v>7.9799999999999996E-2</v>
      </c>
      <c r="AV41" s="2">
        <v>8.0100000000000005E-2</v>
      </c>
      <c r="AW41" s="2">
        <v>7.6399999999999996E-2</v>
      </c>
      <c r="AZ41" s="4"/>
      <c r="BB41" s="4"/>
      <c r="BC41" s="4"/>
      <c r="BG41" t="s">
        <v>10</v>
      </c>
      <c r="BH41" s="6">
        <v>0.47920000000000001</v>
      </c>
      <c r="BI41" s="6">
        <v>0.53059999999999996</v>
      </c>
      <c r="BJ41" s="6">
        <v>0.69320000000000004</v>
      </c>
      <c r="BK41">
        <f>AVERAGE(BH41:BJ41)</f>
        <v>0.56766666666666665</v>
      </c>
      <c r="BL41">
        <f>_xlfn.STDEV.S(BH41:BJ41)</f>
        <v>0.11171147359753758</v>
      </c>
      <c r="BM41" s="4">
        <f>BK41-$C$25</f>
        <v>0.46996666666666664</v>
      </c>
      <c r="BN41" s="6">
        <v>0.66890000000000005</v>
      </c>
      <c r="BO41" s="6">
        <v>0.5867</v>
      </c>
      <c r="BP41" s="6">
        <v>0.63070000000000004</v>
      </c>
      <c r="BS41" s="4"/>
      <c r="BU41" s="4"/>
      <c r="BV41" s="4"/>
    </row>
    <row r="42" spans="1:74" x14ac:dyDescent="0.3">
      <c r="B42" t="s">
        <v>11</v>
      </c>
      <c r="C42" s="2">
        <v>0.46679999999999999</v>
      </c>
      <c r="D42" s="2">
        <v>0.4733</v>
      </c>
      <c r="E42" s="2">
        <v>0.47149999999999997</v>
      </c>
      <c r="F42" s="7">
        <f t="shared" ref="F42:F43" si="19">AVERAGE(C42:E42)</f>
        <v>0.4705333333333333</v>
      </c>
      <c r="G42" s="7">
        <f t="shared" ref="G42:G43" si="20">_xlfn.STDEV.S(C42:E42)</f>
        <v>3.3560889936551644E-3</v>
      </c>
      <c r="H42" s="4">
        <f>F42-$C$25</f>
        <v>0.37283333333333329</v>
      </c>
      <c r="I42" s="2">
        <v>0.379</v>
      </c>
      <c r="J42" s="2">
        <v>0.36649999999999999</v>
      </c>
      <c r="K42" s="2">
        <v>0.37930000000000003</v>
      </c>
      <c r="L42" s="7">
        <f t="shared" ref="L42:L43" si="21">AVERAGE(I42:K42)</f>
        <v>0.37493333333333334</v>
      </c>
      <c r="M42" s="7">
        <f t="shared" ref="M42:M43" si="22">_xlfn.STDEV.S(I42:K42)</f>
        <v>7.3050211042360123E-3</v>
      </c>
      <c r="N42" s="4">
        <f>L42-$D$25</f>
        <v>0.33486666666666665</v>
      </c>
      <c r="O42" s="4">
        <f t="shared" ref="O42:O43" si="23">H42-N42</f>
        <v>3.7966666666666649E-2</v>
      </c>
      <c r="P42" s="4">
        <f t="shared" ref="P42:P43" si="24">(O42-$K$14)/$K$13</f>
        <v>-10.546044098573281</v>
      </c>
      <c r="Q42" s="4" t="s">
        <v>52</v>
      </c>
      <c r="R42">
        <f t="shared" si="6"/>
        <v>1.530055901426719</v>
      </c>
      <c r="U42" t="s">
        <v>11</v>
      </c>
      <c r="V42" s="2">
        <v>0.93</v>
      </c>
      <c r="W42" s="2">
        <v>0.93469999999999998</v>
      </c>
      <c r="X42" s="2">
        <v>0.90149999999999997</v>
      </c>
      <c r="Y42">
        <f>AVERAGE(V42:X42)</f>
        <v>0.9220666666666667</v>
      </c>
      <c r="Z42">
        <f t="shared" ref="Z42:Z43" si="25">_xlfn.STDEV.S(V42:X42)</f>
        <v>1.7965615306282556E-2</v>
      </c>
      <c r="AA42" s="4">
        <f>Y42-$C$25</f>
        <v>0.82436666666666669</v>
      </c>
      <c r="AB42" s="2">
        <v>0.1125</v>
      </c>
      <c r="AC42" s="2">
        <v>0.1096</v>
      </c>
      <c r="AD42" s="2">
        <v>0.1104</v>
      </c>
      <c r="AE42" s="14">
        <f>AVERAGE(AB42:AD42)</f>
        <v>0.11083333333333334</v>
      </c>
      <c r="AF42">
        <f>_xlfn.STDEV.S(AB42:AD42)</f>
        <v>1.4977761292440655E-3</v>
      </c>
      <c r="AG42" s="4">
        <f>AE42-$D$25</f>
        <v>7.0766666666666672E-2</v>
      </c>
      <c r="AH42">
        <f t="shared" ref="AH42:AH43" si="26">AA42-AG42</f>
        <v>0.75360000000000005</v>
      </c>
      <c r="AI42" s="4">
        <f t="shared" ref="AI42:AI43" si="27">(AH42-$K$14)/$K$13</f>
        <v>17.299610894941637</v>
      </c>
      <c r="AJ42" s="4">
        <f>AI42*2</f>
        <v>34.599221789883273</v>
      </c>
      <c r="AK42">
        <f t="shared" si="14"/>
        <v>46.67532178988327</v>
      </c>
      <c r="AN42" t="s">
        <v>11</v>
      </c>
      <c r="AO42" s="2">
        <v>0.1149</v>
      </c>
      <c r="AP42" s="2">
        <v>0.1108</v>
      </c>
      <c r="AQ42" s="2">
        <v>0.1095</v>
      </c>
      <c r="AR42">
        <f t="shared" ref="AR42:AR43" si="28">AVERAGE(AO42:AQ42)</f>
        <v>0.11173333333333334</v>
      </c>
      <c r="AS42">
        <f t="shared" ref="AS42:AS43" si="29">_xlfn.STDEV.S(AO42:AQ42)</f>
        <v>2.8183919765237312E-3</v>
      </c>
      <c r="AT42" s="4">
        <f>AR42-$C$25</f>
        <v>1.4033333333333328E-2</v>
      </c>
      <c r="AU42" s="2">
        <v>6.4399999999999999E-2</v>
      </c>
      <c r="AV42" s="2">
        <v>5.8200000000000002E-2</v>
      </c>
      <c r="AW42" s="2">
        <v>6.6900000000000001E-2</v>
      </c>
      <c r="AZ42" s="4"/>
      <c r="BB42" s="4"/>
      <c r="BC42" s="4"/>
      <c r="BG42" t="s">
        <v>11</v>
      </c>
      <c r="BH42" s="6">
        <v>0.4113</v>
      </c>
      <c r="BI42" s="6">
        <v>0.42809999999999998</v>
      </c>
      <c r="BJ42" s="6">
        <v>0.4113</v>
      </c>
      <c r="BK42">
        <f t="shared" ref="BK42:BK43" si="30">AVERAGE(BH42:BJ42)</f>
        <v>0.41689999999999999</v>
      </c>
      <c r="BL42">
        <f t="shared" ref="BL42:BL43" si="31">_xlfn.STDEV.S(BH42:BJ42)</f>
        <v>9.6994845223857019E-3</v>
      </c>
      <c r="BM42" s="4">
        <f>BK42-$C$25</f>
        <v>0.31919999999999998</v>
      </c>
      <c r="BN42" s="6">
        <v>0.36120000000000002</v>
      </c>
      <c r="BO42" s="6">
        <v>0.32029999999999997</v>
      </c>
      <c r="BP42" s="6">
        <v>0.3614</v>
      </c>
      <c r="BS42" s="4"/>
      <c r="BU42" s="4"/>
      <c r="BV42" s="4"/>
    </row>
    <row r="43" spans="1:74" x14ac:dyDescent="0.3">
      <c r="B43" t="s">
        <v>12</v>
      </c>
      <c r="C43" s="2">
        <v>0.26229999999999998</v>
      </c>
      <c r="D43" s="2">
        <v>0.26900000000000002</v>
      </c>
      <c r="E43" s="2">
        <v>0.2707</v>
      </c>
      <c r="F43" s="7">
        <f t="shared" si="19"/>
        <v>0.26733333333333337</v>
      </c>
      <c r="G43" s="7">
        <f t="shared" si="20"/>
        <v>4.4410959608337059E-3</v>
      </c>
      <c r="H43" s="4">
        <f>F43-$C$25</f>
        <v>0.16963333333333336</v>
      </c>
      <c r="I43" s="2">
        <v>0.1988</v>
      </c>
      <c r="J43" s="2">
        <v>0.1956</v>
      </c>
      <c r="K43" s="2">
        <v>0.20080000000000001</v>
      </c>
      <c r="L43" s="7">
        <f t="shared" si="21"/>
        <v>0.19839999999999999</v>
      </c>
      <c r="M43" s="7">
        <f t="shared" si="22"/>
        <v>2.6229754097208055E-3</v>
      </c>
      <c r="N43" s="4">
        <f>L43-$D$25</f>
        <v>0.15833333333333333</v>
      </c>
      <c r="O43" s="4">
        <f t="shared" si="23"/>
        <v>1.1300000000000032E-2</v>
      </c>
      <c r="P43" s="4">
        <f t="shared" si="24"/>
        <v>-11.583657587548636</v>
      </c>
      <c r="Q43" s="4" t="s">
        <v>52</v>
      </c>
      <c r="R43">
        <f t="shared" si="6"/>
        <v>0.49244241245136422</v>
      </c>
      <c r="U43" t="s">
        <v>12</v>
      </c>
      <c r="V43" s="2">
        <v>0.5262</v>
      </c>
      <c r="W43" s="2">
        <v>0.53300000000000003</v>
      </c>
      <c r="X43" s="2">
        <v>0.53310000000000002</v>
      </c>
      <c r="Y43">
        <f>AVERAGE(V43:X43)</f>
        <v>0.53076666666666672</v>
      </c>
      <c r="Z43">
        <f t="shared" si="25"/>
        <v>3.9551653989856649E-3</v>
      </c>
      <c r="AA43" s="4">
        <f>Y43-$C$25</f>
        <v>0.43306666666666671</v>
      </c>
      <c r="AB43" s="2">
        <v>9.6299999999999997E-2</v>
      </c>
      <c r="AC43" s="2">
        <v>8.3000000000000004E-2</v>
      </c>
      <c r="AD43" s="2">
        <v>8.1699999999999995E-2</v>
      </c>
      <c r="AE43" s="14">
        <f>AVERAGE(AB43:AD43)</f>
        <v>8.7000000000000008E-2</v>
      </c>
      <c r="AF43">
        <f>_xlfn.STDEV.S(AB43:AD43)</f>
        <v>8.0802227692063026E-3</v>
      </c>
      <c r="AG43" s="4">
        <f>AE43-$D$25</f>
        <v>4.6933333333333341E-2</v>
      </c>
      <c r="AH43">
        <f t="shared" si="26"/>
        <v>0.38613333333333338</v>
      </c>
      <c r="AI43" s="4">
        <f t="shared" si="27"/>
        <v>3.0012970168612214</v>
      </c>
      <c r="AJ43" s="4">
        <f>AI43*4</f>
        <v>12.005188067444886</v>
      </c>
      <c r="AK43">
        <f t="shared" si="14"/>
        <v>24.081288067444888</v>
      </c>
      <c r="AN43" t="s">
        <v>12</v>
      </c>
      <c r="AO43" s="2">
        <v>0.1026</v>
      </c>
      <c r="AP43" s="2">
        <v>0.1031</v>
      </c>
      <c r="AQ43" s="2">
        <v>0.10340000000000001</v>
      </c>
      <c r="AR43">
        <f t="shared" si="28"/>
        <v>0.10303333333333332</v>
      </c>
      <c r="AS43">
        <f t="shared" si="29"/>
        <v>4.0414518843274219E-4</v>
      </c>
      <c r="AT43" s="4">
        <f>AR43-$C$25</f>
        <v>5.3333333333333149E-3</v>
      </c>
      <c r="AU43" s="2">
        <v>5.1499999999999997E-2</v>
      </c>
      <c r="AV43" s="2">
        <v>5.1700000000000003E-2</v>
      </c>
      <c r="AW43" s="2">
        <v>5.2699999999999997E-2</v>
      </c>
      <c r="AZ43" s="4"/>
      <c r="BB43" s="4"/>
      <c r="BC43" s="4"/>
      <c r="BG43" t="s">
        <v>12</v>
      </c>
      <c r="BH43" s="6">
        <v>0.29360000000000003</v>
      </c>
      <c r="BI43" s="6">
        <v>0.29780000000000001</v>
      </c>
      <c r="BJ43" s="6">
        <v>0.27650000000000002</v>
      </c>
      <c r="BK43">
        <f t="shared" si="30"/>
        <v>0.28930000000000006</v>
      </c>
      <c r="BL43">
        <f t="shared" si="31"/>
        <v>1.1282287002199505E-2</v>
      </c>
      <c r="BM43" s="4">
        <f>BK43-$C$25</f>
        <v>0.19160000000000005</v>
      </c>
      <c r="BN43" s="6">
        <v>0.20349999999999999</v>
      </c>
      <c r="BO43" s="6">
        <v>0.1973</v>
      </c>
      <c r="BP43" s="6">
        <v>0.2026</v>
      </c>
      <c r="BS43" s="4"/>
      <c r="BU43" s="4"/>
      <c r="BV43" s="4"/>
    </row>
    <row r="44" spans="1:74" x14ac:dyDescent="0.3">
      <c r="B44" t="s">
        <v>55</v>
      </c>
      <c r="C44">
        <f>_xlfn.STDEV.S(C43:E43)</f>
        <v>4.4410959608337059E-3</v>
      </c>
      <c r="D44" t="s">
        <v>56</v>
      </c>
      <c r="E44">
        <f>G41/F41</f>
        <v>1.4059697817121226E-2</v>
      </c>
      <c r="I44">
        <f>_xlfn.STDEV.S(I43:K43)</f>
        <v>2.6229754097208055E-3</v>
      </c>
      <c r="J44" t="s">
        <v>56</v>
      </c>
      <c r="K44">
        <f>M41/L41</f>
        <v>9.2362850168227831E-3</v>
      </c>
      <c r="M44">
        <f>E44*E44+K44*K44</f>
        <v>2.8298406362074839E-4</v>
      </c>
      <c r="N44">
        <f>SQRT(M44)</f>
        <v>1.6822130174884167E-2</v>
      </c>
      <c r="Z44">
        <f>Z41/Y41</f>
        <v>2.268721737867449E-3</v>
      </c>
      <c r="AE44" s="14"/>
      <c r="AF44">
        <f>AF41/AE41</f>
        <v>0.14891348824929443</v>
      </c>
      <c r="AG44">
        <f>Z44*Z44+AF44*AF44</f>
        <v>2.2180374080896625E-2</v>
      </c>
      <c r="AH44">
        <f>SQRT(AG44)</f>
        <v>0.14893076942289873</v>
      </c>
      <c r="AK44">
        <f t="shared" si="14"/>
        <v>12.0761</v>
      </c>
      <c r="AS44">
        <f>AS43/AR43</f>
        <v>3.9224702856623314E-3</v>
      </c>
      <c r="BL44">
        <f>BL43/BK43</f>
        <v>3.8998572423779819E-2</v>
      </c>
    </row>
    <row r="45" spans="1:74" x14ac:dyDescent="0.3">
      <c r="A45" s="4" t="s">
        <v>33</v>
      </c>
      <c r="C45" t="s">
        <v>22</v>
      </c>
      <c r="I45" t="s">
        <v>23</v>
      </c>
      <c r="T45" s="4" t="s">
        <v>33</v>
      </c>
      <c r="V45" t="s">
        <v>22</v>
      </c>
      <c r="AB45" t="s">
        <v>23</v>
      </c>
      <c r="AK45">
        <f t="shared" si="14"/>
        <v>12.0761</v>
      </c>
      <c r="AM45" s="4" t="s">
        <v>33</v>
      </c>
      <c r="AO45" t="s">
        <v>22</v>
      </c>
      <c r="AU45" t="s">
        <v>23</v>
      </c>
      <c r="BF45" s="4" t="s">
        <v>33</v>
      </c>
      <c r="BH45" t="s">
        <v>22</v>
      </c>
      <c r="BN45" t="s">
        <v>23</v>
      </c>
    </row>
    <row r="46" spans="1:74" ht="15" x14ac:dyDescent="0.35">
      <c r="B46" t="s">
        <v>39</v>
      </c>
      <c r="C46" s="1" t="s">
        <v>0</v>
      </c>
      <c r="D46" s="1" t="s">
        <v>1</v>
      </c>
      <c r="E46" s="1" t="s">
        <v>2</v>
      </c>
      <c r="F46" s="8" t="s">
        <v>24</v>
      </c>
      <c r="G46" s="1" t="s">
        <v>47</v>
      </c>
      <c r="H46" s="8" t="s">
        <v>34</v>
      </c>
      <c r="I46" s="1" t="s">
        <v>3</v>
      </c>
      <c r="J46" s="1" t="s">
        <v>4</v>
      </c>
      <c r="K46" s="1" t="s">
        <v>5</v>
      </c>
      <c r="L46" s="8" t="s">
        <v>24</v>
      </c>
      <c r="M46" s="1" t="s">
        <v>47</v>
      </c>
      <c r="N46" s="8" t="s">
        <v>34</v>
      </c>
      <c r="O46" s="10" t="s">
        <v>38</v>
      </c>
      <c r="P46" s="8" t="s">
        <v>51</v>
      </c>
      <c r="Q46" s="9" t="s">
        <v>37</v>
      </c>
      <c r="R46" t="e">
        <f t="shared" si="6"/>
        <v>#VALUE!</v>
      </c>
      <c r="U46" t="s">
        <v>39</v>
      </c>
      <c r="V46" s="1" t="s">
        <v>0</v>
      </c>
      <c r="W46" s="1" t="s">
        <v>1</v>
      </c>
      <c r="X46" s="1" t="s">
        <v>2</v>
      </c>
      <c r="Y46" s="8" t="s">
        <v>24</v>
      </c>
      <c r="Z46" s="1" t="s">
        <v>47</v>
      </c>
      <c r="AA46" s="8" t="s">
        <v>34</v>
      </c>
      <c r="AB46" s="1" t="s">
        <v>3</v>
      </c>
      <c r="AC46" s="1" t="s">
        <v>4</v>
      </c>
      <c r="AD46" s="1" t="s">
        <v>5</v>
      </c>
      <c r="AE46" s="8" t="s">
        <v>24</v>
      </c>
      <c r="AF46" s="1" t="s">
        <v>47</v>
      </c>
      <c r="AG46" s="8" t="s">
        <v>34</v>
      </c>
      <c r="AH46" s="10" t="s">
        <v>38</v>
      </c>
      <c r="AI46" s="8" t="s">
        <v>51</v>
      </c>
      <c r="AJ46" s="9" t="s">
        <v>37</v>
      </c>
      <c r="AK46" t="e">
        <f t="shared" si="14"/>
        <v>#VALUE!</v>
      </c>
      <c r="AN46" t="s">
        <v>39</v>
      </c>
      <c r="AO46" s="1" t="s">
        <v>0</v>
      </c>
      <c r="AP46" s="1" t="s">
        <v>1</v>
      </c>
      <c r="AQ46" s="1" t="s">
        <v>2</v>
      </c>
      <c r="AR46" s="8" t="s">
        <v>24</v>
      </c>
      <c r="AS46" s="1" t="s">
        <v>47</v>
      </c>
      <c r="AT46" s="8" t="s">
        <v>34</v>
      </c>
      <c r="AU46" s="1" t="s">
        <v>3</v>
      </c>
      <c r="AV46" s="1" t="s">
        <v>4</v>
      </c>
      <c r="AW46" s="1" t="s">
        <v>5</v>
      </c>
      <c r="AX46" s="8"/>
      <c r="AY46" s="1"/>
      <c r="AZ46" s="8"/>
      <c r="BA46" s="10"/>
      <c r="BB46" s="8"/>
      <c r="BC46" s="9"/>
      <c r="BG46" t="s">
        <v>39</v>
      </c>
      <c r="BH46" s="1" t="s">
        <v>0</v>
      </c>
      <c r="BI46" s="1" t="s">
        <v>1</v>
      </c>
      <c r="BJ46" s="1" t="s">
        <v>2</v>
      </c>
      <c r="BK46" s="8" t="s">
        <v>24</v>
      </c>
      <c r="BL46" s="1" t="s">
        <v>47</v>
      </c>
      <c r="BM46" s="8" t="s">
        <v>34</v>
      </c>
      <c r="BN46" s="1" t="s">
        <v>3</v>
      </c>
      <c r="BO46" s="1" t="s">
        <v>4</v>
      </c>
      <c r="BP46" s="1" t="s">
        <v>5</v>
      </c>
      <c r="BQ46" s="8"/>
      <c r="BR46" s="1"/>
      <c r="BS46" s="8"/>
      <c r="BT46" s="10"/>
      <c r="BU46" s="8"/>
      <c r="BV46" s="9"/>
    </row>
    <row r="47" spans="1:74" x14ac:dyDescent="0.3">
      <c r="B47" t="s">
        <v>10</v>
      </c>
      <c r="C47" s="6">
        <v>0.94779999999999998</v>
      </c>
      <c r="D47" s="6">
        <v>0.95269999999999999</v>
      </c>
      <c r="E47" s="6">
        <v>0.94440000000000002</v>
      </c>
      <c r="F47" s="7">
        <f>AVERAGE(C47:E47)</f>
        <v>0.94830000000000003</v>
      </c>
      <c r="G47" s="7">
        <f>_xlfn.STDEV.S(C47:E47)</f>
        <v>4.172529209005002E-3</v>
      </c>
      <c r="H47" s="4">
        <f>F47-$C$25</f>
        <v>0.85060000000000002</v>
      </c>
      <c r="I47" s="6">
        <v>0.79269999999999996</v>
      </c>
      <c r="J47" s="6">
        <v>0.80610000000000004</v>
      </c>
      <c r="K47" s="6">
        <v>0.7994</v>
      </c>
      <c r="L47" s="7">
        <f>AVERAGE(I47:K47)</f>
        <v>0.7994</v>
      </c>
      <c r="M47" s="7">
        <f>_xlfn.STDEV.S(I47:K47)</f>
        <v>6.7000000000000393E-3</v>
      </c>
      <c r="N47" s="4">
        <f>L47-$D$25</f>
        <v>0.7593333333333333</v>
      </c>
      <c r="O47" s="4">
        <f>H47-N47</f>
        <v>9.1266666666666718E-2</v>
      </c>
      <c r="P47" s="4">
        <f>(O47-$K$14)/$K$13</f>
        <v>-8.4721141374837856</v>
      </c>
      <c r="Q47" s="4" t="s">
        <v>52</v>
      </c>
      <c r="R47">
        <f t="shared" si="6"/>
        <v>3.6039858625162147</v>
      </c>
      <c r="S47">
        <f>R47*N50</f>
        <v>2.081701006339896E-2</v>
      </c>
      <c r="U47" t="s">
        <v>10</v>
      </c>
      <c r="V47" s="2">
        <v>1.5044999999999999</v>
      </c>
      <c r="W47" s="2">
        <v>1.4903999999999999</v>
      </c>
      <c r="X47" s="2">
        <v>1.488</v>
      </c>
      <c r="Y47">
        <f>AVERAGE(V47:X47)</f>
        <v>1.4943</v>
      </c>
      <c r="Z47">
        <f>_xlfn.STDEV.S(V47:X47)</f>
        <v>8.9145947748621602E-3</v>
      </c>
      <c r="AA47" s="4">
        <f>Y47-$C$25</f>
        <v>1.3965999999999998</v>
      </c>
      <c r="AB47" s="2"/>
      <c r="AC47" s="2">
        <v>0.20649999999999999</v>
      </c>
      <c r="AD47" s="2">
        <v>0.20050000000000001</v>
      </c>
      <c r="AE47" s="2">
        <f>AVERAGEA(AB47:AD47)</f>
        <v>0.20350000000000001</v>
      </c>
      <c r="AF47" s="2">
        <f>_xlfn.STDEV.S(AB47:AD47)</f>
        <v>4.2426406871192692E-3</v>
      </c>
      <c r="AG47" s="4">
        <f>AVERAGE(AD47:AF47)</f>
        <v>0.13608088022903977</v>
      </c>
      <c r="AH47">
        <f>AA47-AG47</f>
        <v>1.26051911977096</v>
      </c>
      <c r="AI47" s="4">
        <f>(AH47-$K$14)/$K$13</f>
        <v>37.024090263461481</v>
      </c>
      <c r="AJ47" s="4">
        <f>AI47*1</f>
        <v>37.024090263461481</v>
      </c>
      <c r="AK47">
        <f t="shared" si="14"/>
        <v>49.100190263461485</v>
      </c>
      <c r="AL47">
        <f>AH50*AK47</f>
        <v>1.0647429945589231</v>
      </c>
      <c r="AN47" t="s">
        <v>10</v>
      </c>
      <c r="AO47" s="6">
        <v>0.1386</v>
      </c>
      <c r="AP47" s="6">
        <v>0.1371</v>
      </c>
      <c r="AQ47" s="6">
        <v>0.1333</v>
      </c>
      <c r="AR47">
        <f>AVERAGE(AO47:AQ47)</f>
        <v>0.13633333333333333</v>
      </c>
      <c r="AS47">
        <f>_xlfn.STDEV.S(AO47:AQ47)</f>
        <v>2.7319101986217134E-3</v>
      </c>
      <c r="AT47" s="4">
        <f>AR47-$C$25</f>
        <v>3.8633333333333325E-2</v>
      </c>
      <c r="AU47" s="6">
        <v>8.0199999999999994E-2</v>
      </c>
      <c r="AV47" s="6">
        <v>7.9299999999999995E-2</v>
      </c>
      <c r="AW47" s="6">
        <v>8.0600000000000005E-2</v>
      </c>
      <c r="AZ47" s="4"/>
      <c r="BB47" s="4"/>
      <c r="BC47" s="4"/>
      <c r="BG47" t="s">
        <v>10</v>
      </c>
      <c r="BH47" s="6">
        <v>0.75690000000000002</v>
      </c>
      <c r="BI47" s="6">
        <v>0.80059999999999998</v>
      </c>
      <c r="BJ47" s="6">
        <v>0.73919999999999997</v>
      </c>
      <c r="BK47">
        <f>AVERAGE(BH47:BJ47)</f>
        <v>0.76556666666666662</v>
      </c>
      <c r="BL47">
        <f>_xlfn.STDEV.S(BH47:BJ47)</f>
        <v>3.160416639200176E-2</v>
      </c>
      <c r="BM47" s="4">
        <f>BK47-$C$25</f>
        <v>0.66786666666666661</v>
      </c>
      <c r="BN47" s="6">
        <v>0.67710000000000004</v>
      </c>
      <c r="BO47" s="6">
        <v>0.66930000000000001</v>
      </c>
      <c r="BP47" s="6">
        <v>0.69569999999999999</v>
      </c>
      <c r="BS47" s="4"/>
      <c r="BU47" s="4"/>
      <c r="BV47" s="4"/>
    </row>
    <row r="48" spans="1:74" x14ac:dyDescent="0.3">
      <c r="B48" t="s">
        <v>11</v>
      </c>
      <c r="C48" s="6">
        <v>0.47160000000000002</v>
      </c>
      <c r="D48" s="6">
        <v>0.47739999999999999</v>
      </c>
      <c r="E48" s="6">
        <v>0.46960000000000002</v>
      </c>
      <c r="F48" s="7">
        <f t="shared" ref="F48:F49" si="32">AVERAGE(C48:E48)</f>
        <v>0.47286666666666671</v>
      </c>
      <c r="G48" s="7">
        <f t="shared" ref="G48:G49" si="33">_xlfn.STDEV.S(C48:E48)</f>
        <v>4.0513372277969171E-3</v>
      </c>
      <c r="H48" s="4">
        <f>F48-$C$25</f>
        <v>0.3751666666666667</v>
      </c>
      <c r="I48" s="6">
        <v>0.37509999999999999</v>
      </c>
      <c r="J48" s="6">
        <v>0.36969999999999997</v>
      </c>
      <c r="K48" s="6">
        <v>0.3755</v>
      </c>
      <c r="L48" s="7">
        <f t="shared" ref="L48:L49" si="34">AVERAGE(I48:K48)</f>
        <v>0.37343333333333328</v>
      </c>
      <c r="M48" s="7">
        <f t="shared" ref="M48:M49" si="35">_xlfn.STDEV.S(I48:K48)</f>
        <v>3.2393414968683704E-3</v>
      </c>
      <c r="N48" s="4">
        <f>L48-$D$25</f>
        <v>0.33336666666666659</v>
      </c>
      <c r="O48" s="4">
        <f t="shared" ref="O48:O49" si="36">H48-N48</f>
        <v>4.1800000000000115E-2</v>
      </c>
      <c r="P48" s="4">
        <f t="shared" ref="P48:P49" si="37">(O48-$K$14)/$K$13</f>
        <v>-10.396887159533069</v>
      </c>
      <c r="Q48" s="4" t="s">
        <v>52</v>
      </c>
      <c r="R48">
        <f t="shared" si="6"/>
        <v>1.6792128404669313</v>
      </c>
      <c r="U48" t="s">
        <v>11</v>
      </c>
      <c r="V48" s="2">
        <v>0.96460000000000001</v>
      </c>
      <c r="W48" s="2">
        <v>0.96960000000000002</v>
      </c>
      <c r="X48" s="2">
        <v>0.93740000000000001</v>
      </c>
      <c r="Y48">
        <f t="shared" ref="Y48:Y49" si="38">AVERAGE(V48:X48)</f>
        <v>0.95719999999999994</v>
      </c>
      <c r="Z48">
        <f t="shared" ref="Z48:Z49" si="39">_xlfn.STDEV.S(V48:X48)</f>
        <v>1.7328589094326177E-2</v>
      </c>
      <c r="AA48" s="4">
        <f>Y48-$C$25</f>
        <v>0.85949999999999993</v>
      </c>
      <c r="AB48" s="2">
        <v>0.11509999999999999</v>
      </c>
      <c r="AC48" s="2">
        <v>0.1134</v>
      </c>
      <c r="AD48" s="2">
        <v>0.11360000000000001</v>
      </c>
      <c r="AE48" s="2">
        <v>0.1134</v>
      </c>
      <c r="AF48" s="2">
        <v>0.11360000000000001</v>
      </c>
      <c r="AG48" s="4">
        <f>AVERAGE(AD48:AF48)</f>
        <v>0.11353333333333333</v>
      </c>
      <c r="AH48">
        <f t="shared" ref="AH48:AH49" si="40">AA48-AG48</f>
        <v>0.74596666666666656</v>
      </c>
      <c r="AI48" s="4">
        <f t="shared" ref="AI48:AI49" si="41">(AH48-$K$14)/$K$13</f>
        <v>17.002594033722435</v>
      </c>
      <c r="AJ48" s="4">
        <f>AI48*2</f>
        <v>34.00518806744487</v>
      </c>
      <c r="AK48">
        <f t="shared" si="14"/>
        <v>46.081288067444873</v>
      </c>
      <c r="AN48" t="s">
        <v>11</v>
      </c>
      <c r="AO48" s="6">
        <v>0.1169</v>
      </c>
      <c r="AP48" s="6">
        <v>0.1168</v>
      </c>
      <c r="AQ48" s="6">
        <v>0.1168</v>
      </c>
      <c r="AR48">
        <f t="shared" ref="AR48:AR49" si="42">AVERAGE(AO48:AQ48)</f>
        <v>0.11683333333333334</v>
      </c>
      <c r="AS48">
        <f t="shared" ref="AS48:AS49" si="43">_xlfn.STDEV.S(AO48:AQ48)</f>
        <v>5.7735026918964232E-5</v>
      </c>
      <c r="AT48" s="4">
        <f>AR48-$C$25</f>
        <v>1.9133333333333336E-2</v>
      </c>
      <c r="AU48" s="6">
        <v>6.08E-2</v>
      </c>
      <c r="AV48" s="6">
        <v>5.9299999999999999E-2</v>
      </c>
      <c r="AW48" s="6">
        <v>6.0400000000000002E-2</v>
      </c>
      <c r="AZ48" s="4"/>
      <c r="BB48" s="4"/>
      <c r="BC48" s="4"/>
      <c r="BG48" t="s">
        <v>11</v>
      </c>
      <c r="BH48" s="6">
        <v>0.50739999999999996</v>
      </c>
      <c r="BI48" s="6">
        <v>0.52190000000000003</v>
      </c>
      <c r="BJ48" s="6">
        <v>0.50529999999999997</v>
      </c>
      <c r="BK48">
        <f t="shared" ref="BK48:BK49" si="44">AVERAGE(BH48:BJ48)</f>
        <v>0.5115333333333334</v>
      </c>
      <c r="BL48">
        <f t="shared" ref="BL48:BL49" si="45">_xlfn.STDEV.S(BH48:BJ48)</f>
        <v>9.0389896190522304E-3</v>
      </c>
      <c r="BM48" s="4">
        <f>BK48-$C$25</f>
        <v>0.41383333333333339</v>
      </c>
      <c r="BN48" s="6">
        <v>0.3735</v>
      </c>
      <c r="BO48" s="6">
        <v>0.36180000000000001</v>
      </c>
      <c r="BP48" s="6">
        <v>0.36890000000000001</v>
      </c>
      <c r="BS48" s="4"/>
      <c r="BU48" s="4"/>
      <c r="BV48" s="4"/>
    </row>
    <row r="49" spans="1:74" x14ac:dyDescent="0.3">
      <c r="B49" t="s">
        <v>12</v>
      </c>
      <c r="C49" s="6">
        <v>0.2676</v>
      </c>
      <c r="D49" s="6">
        <v>0.27479999999999999</v>
      </c>
      <c r="E49" s="6">
        <v>0.26690000000000003</v>
      </c>
      <c r="F49" s="7">
        <f t="shared" si="32"/>
        <v>0.26976666666666665</v>
      </c>
      <c r="G49" s="7">
        <f t="shared" si="33"/>
        <v>4.373023362998784E-3</v>
      </c>
      <c r="H49" s="4">
        <f>F49-$C$25</f>
        <v>0.17206666666666665</v>
      </c>
      <c r="I49" s="6">
        <v>0.1963</v>
      </c>
      <c r="J49" s="6">
        <v>0.19070000000000001</v>
      </c>
      <c r="K49" s="6">
        <v>0.1978</v>
      </c>
      <c r="L49" s="7">
        <f t="shared" si="34"/>
        <v>0.19493333333333332</v>
      </c>
      <c r="M49" s="7">
        <f t="shared" si="35"/>
        <v>3.7421027956662696E-3</v>
      </c>
      <c r="N49" s="4">
        <f>L49-$D$25</f>
        <v>0.15486666666666665</v>
      </c>
      <c r="O49" s="4">
        <f t="shared" si="36"/>
        <v>1.7199999999999993E-2</v>
      </c>
      <c r="P49" s="4">
        <f t="shared" si="37"/>
        <v>-11.354085603112841</v>
      </c>
      <c r="Q49" s="4" t="s">
        <v>52</v>
      </c>
      <c r="R49">
        <f t="shared" si="6"/>
        <v>0.72201439688715929</v>
      </c>
      <c r="U49" t="s">
        <v>12</v>
      </c>
      <c r="V49" s="2">
        <v>0.54159999999999997</v>
      </c>
      <c r="W49" s="2">
        <v>0.57589999999999997</v>
      </c>
      <c r="X49" s="2">
        <v>0.55100000000000005</v>
      </c>
      <c r="Y49">
        <f t="shared" si="38"/>
        <v>0.55616666666666659</v>
      </c>
      <c r="Z49">
        <f t="shared" si="39"/>
        <v>1.7724089069211225E-2</v>
      </c>
      <c r="AA49" s="4">
        <f>Y49-$C$25</f>
        <v>0.45846666666666658</v>
      </c>
      <c r="AB49" s="2">
        <v>0.1023</v>
      </c>
      <c r="AC49" s="2">
        <v>8.7999999999999995E-2</v>
      </c>
      <c r="AD49" s="2">
        <v>8.6599999999999996E-2</v>
      </c>
      <c r="AE49" s="2">
        <v>8.7999999999999995E-2</v>
      </c>
      <c r="AF49" s="2">
        <v>8.6599999999999996E-2</v>
      </c>
      <c r="AG49" s="4">
        <f>AVERAGE(AD49:AF49)</f>
        <v>8.7066666666666667E-2</v>
      </c>
      <c r="AH49">
        <f t="shared" si="40"/>
        <v>0.3713999999999999</v>
      </c>
      <c r="AI49" s="4">
        <f t="shared" si="41"/>
        <v>2.4280155642023309</v>
      </c>
      <c r="AJ49" s="4">
        <f>AI49*4</f>
        <v>9.7120622568093236</v>
      </c>
      <c r="AK49">
        <f t="shared" si="14"/>
        <v>21.788162256809322</v>
      </c>
      <c r="AN49" t="s">
        <v>12</v>
      </c>
      <c r="AO49" s="6">
        <v>0.1174</v>
      </c>
      <c r="AP49" s="6">
        <v>0.11485000000000001</v>
      </c>
      <c r="AQ49" s="6">
        <v>0.1123</v>
      </c>
      <c r="AR49">
        <f t="shared" si="42"/>
        <v>0.11485000000000001</v>
      </c>
      <c r="AS49">
        <f t="shared" si="43"/>
        <v>2.5500000000000037E-3</v>
      </c>
      <c r="AT49" s="4">
        <f>AR49-$C$25</f>
        <v>1.7149999999999999E-2</v>
      </c>
      <c r="AU49" s="6">
        <v>5.28E-2</v>
      </c>
      <c r="AV49" s="6">
        <v>5.1700000000000003E-2</v>
      </c>
      <c r="AW49" s="6">
        <v>5.4600000000000003E-2</v>
      </c>
      <c r="AZ49" s="4"/>
      <c r="BB49" s="4"/>
      <c r="BC49" s="4"/>
      <c r="BG49" t="s">
        <v>12</v>
      </c>
      <c r="BH49" s="6">
        <v>0.45879999999999999</v>
      </c>
      <c r="BI49" s="6">
        <v>0.49030000000000001</v>
      </c>
      <c r="BJ49" s="6">
        <v>0.45660000000000001</v>
      </c>
      <c r="BK49">
        <f t="shared" si="44"/>
        <v>0.46856666666666663</v>
      </c>
      <c r="BL49">
        <f t="shared" si="45"/>
        <v>1.8853735262099491E-2</v>
      </c>
      <c r="BM49" s="4">
        <f>BK49-$C$25</f>
        <v>0.37086666666666662</v>
      </c>
      <c r="BN49" s="6">
        <v>0.2104</v>
      </c>
      <c r="BO49" s="6">
        <v>0.2039</v>
      </c>
      <c r="BP49" s="6">
        <v>0.21429999999999999</v>
      </c>
      <c r="BS49" s="4"/>
      <c r="BU49" s="4"/>
      <c r="BV49" s="4"/>
    </row>
    <row r="50" spans="1:74" x14ac:dyDescent="0.3">
      <c r="B50" t="s">
        <v>55</v>
      </c>
      <c r="C50">
        <f>_xlfn.STDEV.S(C49:E49)</f>
        <v>4.373023362998784E-3</v>
      </c>
      <c r="D50" t="s">
        <v>56</v>
      </c>
      <c r="E50">
        <f>G47/F47</f>
        <v>4.4000097110671746E-3</v>
      </c>
      <c r="I50">
        <f>_xlfn.STDEV.S(I49:K49)</f>
        <v>3.7421027956662696E-3</v>
      </c>
      <c r="J50" t="s">
        <v>56</v>
      </c>
      <c r="K50">
        <f>M47/L47</f>
        <v>8.3812859644734044E-3</v>
      </c>
      <c r="M50">
        <f>E50*E50+I50*I50</f>
        <v>3.3363418790818754E-5</v>
      </c>
      <c r="N50">
        <f>SQRT(M50)</f>
        <v>5.7761075813058359E-3</v>
      </c>
      <c r="O50" s="4"/>
      <c r="Z50">
        <f>Z47/Y47</f>
        <v>5.9657329685218231E-3</v>
      </c>
      <c r="AD50" s="4"/>
      <c r="AE50" s="4"/>
      <c r="AF50">
        <f>AF47/AE47</f>
        <v>2.0848357184861274E-2</v>
      </c>
      <c r="AG50">
        <f>Z50*Z50+AF50*AF50</f>
        <v>4.7024396715926491E-4</v>
      </c>
      <c r="AH50">
        <f>SQRT(AG50)</f>
        <v>2.1685109341648821E-2</v>
      </c>
      <c r="AS50">
        <f>AS49/AR49</f>
        <v>2.220287331301701E-2</v>
      </c>
      <c r="BL50">
        <f>BL49/BK49</f>
        <v>4.0237039045527834E-2</v>
      </c>
    </row>
    <row r="53" spans="1:74" x14ac:dyDescent="0.3">
      <c r="C53" s="4" t="s">
        <v>7</v>
      </c>
      <c r="V53" s="4" t="s">
        <v>8</v>
      </c>
      <c r="AO53" s="4" t="s">
        <v>15</v>
      </c>
      <c r="BH53" s="4" t="s">
        <v>40</v>
      </c>
    </row>
    <row r="55" spans="1:74" x14ac:dyDescent="0.3">
      <c r="C55" t="s">
        <v>22</v>
      </c>
      <c r="I55" t="s">
        <v>23</v>
      </c>
      <c r="T55" s="4" t="s">
        <v>30</v>
      </c>
      <c r="V55" t="s">
        <v>22</v>
      </c>
      <c r="AB55" t="s">
        <v>23</v>
      </c>
      <c r="AM55" s="4" t="s">
        <v>30</v>
      </c>
      <c r="AO55" t="s">
        <v>22</v>
      </c>
      <c r="AU55" t="s">
        <v>23</v>
      </c>
      <c r="BF55" s="4" t="s">
        <v>30</v>
      </c>
      <c r="BH55" t="s">
        <v>22</v>
      </c>
      <c r="BN55" t="s">
        <v>23</v>
      </c>
    </row>
    <row r="56" spans="1:74" ht="15" x14ac:dyDescent="0.35">
      <c r="A56" s="4" t="s">
        <v>30</v>
      </c>
      <c r="B56" t="s">
        <v>39</v>
      </c>
      <c r="C56" s="1" t="s">
        <v>0</v>
      </c>
      <c r="D56" s="1" t="s">
        <v>1</v>
      </c>
      <c r="E56" s="1" t="s">
        <v>2</v>
      </c>
      <c r="F56" s="8" t="s">
        <v>24</v>
      </c>
      <c r="G56" s="1" t="s">
        <v>47</v>
      </c>
      <c r="H56" s="8" t="s">
        <v>34</v>
      </c>
      <c r="I56" s="1" t="s">
        <v>3</v>
      </c>
      <c r="J56" s="1" t="s">
        <v>4</v>
      </c>
      <c r="K56" s="1" t="s">
        <v>5</v>
      </c>
      <c r="L56" s="8" t="s">
        <v>24</v>
      </c>
      <c r="M56" s="1" t="s">
        <v>47</v>
      </c>
      <c r="N56" s="8" t="s">
        <v>34</v>
      </c>
      <c r="O56" s="10" t="s">
        <v>38</v>
      </c>
      <c r="P56" s="8" t="s">
        <v>51</v>
      </c>
      <c r="Q56" s="9" t="s">
        <v>37</v>
      </c>
      <c r="R56" t="e">
        <f t="shared" si="6"/>
        <v>#VALUE!</v>
      </c>
      <c r="U56" t="s">
        <v>39</v>
      </c>
      <c r="V56" s="1" t="s">
        <v>0</v>
      </c>
      <c r="W56" s="1" t="s">
        <v>1</v>
      </c>
      <c r="X56" s="1" t="s">
        <v>2</v>
      </c>
      <c r="Y56" s="8" t="s">
        <v>24</v>
      </c>
      <c r="Z56" s="1" t="s">
        <v>47</v>
      </c>
      <c r="AA56" s="8" t="s">
        <v>34</v>
      </c>
      <c r="AB56" s="1" t="s">
        <v>3</v>
      </c>
      <c r="AC56" s="1" t="s">
        <v>4</v>
      </c>
      <c r="AD56" s="1" t="s">
        <v>5</v>
      </c>
      <c r="AE56" s="8" t="s">
        <v>24</v>
      </c>
      <c r="AF56" s="1" t="s">
        <v>47</v>
      </c>
      <c r="AG56" s="8" t="s">
        <v>34</v>
      </c>
      <c r="AH56" s="10" t="s">
        <v>38</v>
      </c>
      <c r="AI56" s="8" t="s">
        <v>51</v>
      </c>
      <c r="AJ56" s="9" t="s">
        <v>37</v>
      </c>
      <c r="AK56" t="e">
        <f t="shared" si="14"/>
        <v>#VALUE!</v>
      </c>
      <c r="AL56" t="s">
        <v>57</v>
      </c>
      <c r="AN56" t="s">
        <v>39</v>
      </c>
      <c r="AO56" s="1" t="s">
        <v>0</v>
      </c>
      <c r="AP56" s="1" t="s">
        <v>1</v>
      </c>
      <c r="AQ56" s="1" t="s">
        <v>2</v>
      </c>
      <c r="AR56" s="8" t="s">
        <v>24</v>
      </c>
      <c r="AS56" s="1" t="s">
        <v>47</v>
      </c>
      <c r="AT56" s="8" t="s">
        <v>34</v>
      </c>
      <c r="AU56" s="1" t="s">
        <v>3</v>
      </c>
      <c r="AV56" s="1" t="s">
        <v>4</v>
      </c>
      <c r="AW56" s="1" t="s">
        <v>5</v>
      </c>
      <c r="AX56" s="8"/>
      <c r="AY56" s="1"/>
      <c r="AZ56" s="8"/>
      <c r="BA56" s="10"/>
      <c r="BB56" s="9"/>
      <c r="BC56" s="9"/>
      <c r="BG56" t="s">
        <v>39</v>
      </c>
      <c r="BH56" s="1" t="s">
        <v>0</v>
      </c>
      <c r="BI56" s="1" t="s">
        <v>1</v>
      </c>
      <c r="BJ56" s="1" t="s">
        <v>2</v>
      </c>
      <c r="BK56" s="8" t="s">
        <v>24</v>
      </c>
      <c r="BL56" s="1" t="s">
        <v>47</v>
      </c>
      <c r="BM56" s="8" t="s">
        <v>34</v>
      </c>
      <c r="BN56" s="1" t="s">
        <v>3</v>
      </c>
      <c r="BO56" s="1" t="s">
        <v>4</v>
      </c>
      <c r="BP56" s="1" t="s">
        <v>5</v>
      </c>
      <c r="BQ56" s="8"/>
      <c r="BR56" s="1"/>
      <c r="BS56" s="8"/>
      <c r="BT56" s="10"/>
      <c r="BU56" s="8"/>
      <c r="BV56" s="9"/>
    </row>
    <row r="57" spans="1:74" x14ac:dyDescent="0.3">
      <c r="B57" t="s">
        <v>10</v>
      </c>
      <c r="C57" s="2">
        <v>0.19869999999999999</v>
      </c>
      <c r="D57" s="2">
        <v>0.1988</v>
      </c>
      <c r="E57" s="2">
        <v>0.20119999999999999</v>
      </c>
      <c r="F57">
        <f>AVERAGE(C57:E57)</f>
        <v>0.19956666666666667</v>
      </c>
      <c r="G57">
        <f>_xlfn.STDEV.S(C57:E57)</f>
        <v>1.4153915830374731E-3</v>
      </c>
      <c r="H57" s="4">
        <f>F57-$C$25</f>
        <v>0.10186666666666666</v>
      </c>
      <c r="I57" s="2">
        <v>8.5500000000000007E-2</v>
      </c>
      <c r="J57" s="2">
        <v>8.8099999999999998E-2</v>
      </c>
      <c r="K57" s="2">
        <v>8.9499999999999996E-2</v>
      </c>
      <c r="L57">
        <f>AVERAGE(I57:K57)</f>
        <v>8.77E-2</v>
      </c>
      <c r="M57">
        <f>_xlfn.STDEV.S(I57:K57)</f>
        <v>2.0297783130184387E-3</v>
      </c>
      <c r="N57" s="4">
        <f>L57-$D$25</f>
        <v>4.7633333333333333E-2</v>
      </c>
      <c r="O57" s="4">
        <f>H57-N57</f>
        <v>5.4233333333333328E-2</v>
      </c>
      <c r="P57" s="4">
        <f>(O57-$K$14)/$K$13</f>
        <v>-9.9130998702983142</v>
      </c>
      <c r="Q57" s="4" t="s">
        <v>52</v>
      </c>
      <c r="R57">
        <f t="shared" si="6"/>
        <v>2.1630001297016861</v>
      </c>
      <c r="S57">
        <f>R57*O60</f>
        <v>5.2359435363766672E-2</v>
      </c>
      <c r="U57" t="s">
        <v>10</v>
      </c>
      <c r="V57" s="2">
        <v>0.67969999999999997</v>
      </c>
      <c r="W57" s="2">
        <v>0.68</v>
      </c>
      <c r="X57" s="2">
        <v>0.67930000000000001</v>
      </c>
      <c r="Y57">
        <f>AVERAGE(V57:X57)</f>
        <v>0.67966666666666675</v>
      </c>
      <c r="Z57">
        <f>_xlfn.STDEV.S(V57:X57)</f>
        <v>3.5118845842843866E-4</v>
      </c>
      <c r="AA57" s="4">
        <f>Y57-$C$25</f>
        <v>0.58196666666666674</v>
      </c>
      <c r="AB57" s="2">
        <v>6.6900000000000001E-2</v>
      </c>
      <c r="AC57" s="2">
        <v>7.0300000000000001E-2</v>
      </c>
      <c r="AD57" s="2">
        <v>6.4100000000000004E-2</v>
      </c>
      <c r="AE57">
        <f>AVERAGE(AB57:AD57)</f>
        <v>6.7099999999999993E-2</v>
      </c>
      <c r="AF57">
        <f>_xlfn.STDEV.S(AB57:AD57)</f>
        <v>3.1048349392520033E-3</v>
      </c>
      <c r="AG57" s="4">
        <f>AE57-$D$25</f>
        <v>2.7033333333333326E-2</v>
      </c>
      <c r="AH57">
        <f>AA57-AG57</f>
        <v>0.55493333333333339</v>
      </c>
      <c r="AI57" s="4">
        <f>(AH57-$K$14)/$K$13</f>
        <v>9.5693904020752285</v>
      </c>
      <c r="AJ57" s="4">
        <f>AI57*1</f>
        <v>9.5693904020752285</v>
      </c>
      <c r="AK57">
        <f>AI57+12.0761</f>
        <v>21.645490402075229</v>
      </c>
      <c r="AL57">
        <f>AH60*AK57</f>
        <v>1.0016373312236688</v>
      </c>
      <c r="AN57" t="s">
        <v>10</v>
      </c>
      <c r="AO57" s="2">
        <v>0.33229999999999998</v>
      </c>
      <c r="AP57" s="2">
        <v>0.36249999999999999</v>
      </c>
      <c r="AQ57" s="2">
        <v>0.33310000000000001</v>
      </c>
      <c r="AR57">
        <f>AVERAGE(AO57:AQ57)</f>
        <v>0.34263333333333335</v>
      </c>
      <c r="AS57">
        <f>_xlfn.STDEV.S(AO57:AQ57)</f>
        <v>1.7209687194523125E-2</v>
      </c>
      <c r="AT57" s="4">
        <f>AR57-$C$25</f>
        <v>0.24493333333333334</v>
      </c>
      <c r="AU57" s="2">
        <v>0.30809999999999998</v>
      </c>
      <c r="AV57" s="2">
        <v>0.29409999999999997</v>
      </c>
      <c r="AW57" s="2">
        <v>0.30890000000000001</v>
      </c>
      <c r="AZ57" s="4"/>
      <c r="BB57" s="4"/>
      <c r="BC57" s="4"/>
      <c r="BG57" t="s">
        <v>10</v>
      </c>
      <c r="BH57" s="6">
        <v>9.6699999999999994E-2</v>
      </c>
      <c r="BI57" s="6">
        <v>0.10299999999999999</v>
      </c>
      <c r="BJ57" s="6">
        <v>0.1047</v>
      </c>
      <c r="BK57">
        <f>AVERAGE(BH57:BJ57)</f>
        <v>0.10146666666666666</v>
      </c>
      <c r="BL57">
        <f>_xlfn.STDEV.S(BH57:BJ57)</f>
        <v>4.214656965084271E-3</v>
      </c>
      <c r="BM57" s="4">
        <f>BK57-$C$25</f>
        <v>3.7666666666666543E-3</v>
      </c>
      <c r="BN57" s="6">
        <v>4.8099999999999997E-2</v>
      </c>
      <c r="BO57" s="6">
        <v>4.9799999999999997E-2</v>
      </c>
      <c r="BP57" s="6">
        <v>5.0299999999999997E-2</v>
      </c>
      <c r="BS57" s="4"/>
      <c r="BV57" s="4"/>
    </row>
    <row r="58" spans="1:74" x14ac:dyDescent="0.3">
      <c r="B58" t="s">
        <v>11</v>
      </c>
      <c r="C58" s="2">
        <v>0.14749999999999999</v>
      </c>
      <c r="D58" s="2">
        <v>0.1522</v>
      </c>
      <c r="E58" s="2">
        <v>0.15459999999999999</v>
      </c>
      <c r="F58">
        <f t="shared" ref="F58:F59" si="46">AVERAGE(C58:E58)</f>
        <v>0.15143333333333331</v>
      </c>
      <c r="G58">
        <f t="shared" ref="G58:G59" si="47">_xlfn.STDEV.S(C58:E58)</f>
        <v>3.6115555282084928E-3</v>
      </c>
      <c r="H58" s="4">
        <f>F58-$C$25</f>
        <v>5.37333333333333E-2</v>
      </c>
      <c r="I58" s="2">
        <v>7.0199999999999999E-2</v>
      </c>
      <c r="J58" s="2">
        <v>6.8699999999999997E-2</v>
      </c>
      <c r="K58" s="2">
        <v>7.6300000000000007E-2</v>
      </c>
      <c r="L58">
        <f t="shared" ref="L58:L59" si="48">AVERAGE(I58:K58)</f>
        <v>7.173333333333333E-2</v>
      </c>
      <c r="M58">
        <f t="shared" ref="M58:M59" si="49">_xlfn.STDEV.S(I58:K58)</f>
        <v>4.0253364248635636E-3</v>
      </c>
      <c r="N58" s="4">
        <f>L58-$D$25</f>
        <v>3.1666666666666662E-2</v>
      </c>
      <c r="O58" s="4">
        <f>H58-N58</f>
        <v>2.2066666666666637E-2</v>
      </c>
      <c r="P58" s="4">
        <f t="shared" ref="P58:P59" si="50">(O58-$K$14)/$K$13</f>
        <v>-11.164721141374839</v>
      </c>
      <c r="Q58" s="4" t="s">
        <v>52</v>
      </c>
      <c r="R58">
        <f t="shared" si="6"/>
        <v>0.91137885862516121</v>
      </c>
      <c r="U58" t="s">
        <v>11</v>
      </c>
      <c r="V58" s="2">
        <v>0.38869999999999999</v>
      </c>
      <c r="W58" s="2">
        <v>0.38850000000000001</v>
      </c>
      <c r="X58" s="2">
        <v>0.39240000000000003</v>
      </c>
      <c r="Y58">
        <f>AVERAGE(V58:X58)</f>
        <v>0.38986666666666664</v>
      </c>
      <c r="Z58">
        <f t="shared" ref="Z58:Z59" si="51">_xlfn.STDEV.S(V58:X58)</f>
        <v>2.1962088546705655E-3</v>
      </c>
      <c r="AA58" s="4">
        <f>Y58-$C$25</f>
        <v>0.29216666666666663</v>
      </c>
      <c r="AB58" s="2">
        <v>5.1900000000000002E-2</v>
      </c>
      <c r="AC58" s="2">
        <v>5.1299999999999998E-2</v>
      </c>
      <c r="AD58" s="2">
        <v>5.2699999999999997E-2</v>
      </c>
      <c r="AE58">
        <f>AVERAGE(AB58:AD58)</f>
        <v>5.1966666666666661E-2</v>
      </c>
      <c r="AF58">
        <f>_xlfn.STDEV.S(AB58:AD58)</f>
        <v>7.0237691685684836E-4</v>
      </c>
      <c r="AG58" s="4">
        <f>AE58-$D$25</f>
        <v>1.1899999999999994E-2</v>
      </c>
      <c r="AH58">
        <f t="shared" ref="AH58:AH59" si="52">AA58-AG58</f>
        <v>0.28026666666666666</v>
      </c>
      <c r="AI58" s="4">
        <f t="shared" ref="AI58:AI59" si="53">(AH58-$K$14)/$K$13</f>
        <v>-1.1180285343709468</v>
      </c>
      <c r="AJ58" s="4" t="s">
        <v>52</v>
      </c>
      <c r="AK58">
        <f t="shared" ref="AK58:AK71" si="54">AI58+12.0761</f>
        <v>10.958071465629054</v>
      </c>
      <c r="AN58" t="s">
        <v>11</v>
      </c>
      <c r="AO58" s="2">
        <v>0.22739999999999999</v>
      </c>
      <c r="AP58" s="2">
        <v>0.2359</v>
      </c>
      <c r="AQ58" s="2">
        <v>0.22459999999999999</v>
      </c>
      <c r="AR58">
        <f t="shared" ref="AR58:AR59" si="55">AVERAGE(AO58:AQ58)</f>
        <v>0.22929999999999998</v>
      </c>
      <c r="AS58">
        <f t="shared" ref="AS58:AS59" si="56">_xlfn.STDEV.S(AO58:AQ58)</f>
        <v>5.884725991921802E-3</v>
      </c>
      <c r="AT58" s="4">
        <f>AR58-$C$25</f>
        <v>0.13159999999999997</v>
      </c>
      <c r="AU58" s="2">
        <v>0.17069999999999999</v>
      </c>
      <c r="AV58" s="2">
        <v>0.1681</v>
      </c>
      <c r="AW58" s="2">
        <v>0.17430000000000001</v>
      </c>
      <c r="AZ58" s="4"/>
      <c r="BB58" s="4"/>
      <c r="BC58" s="4"/>
      <c r="BG58" t="s">
        <v>11</v>
      </c>
      <c r="BH58" s="6">
        <v>9.5100000000000004E-2</v>
      </c>
      <c r="BI58" s="6">
        <v>9.5600000000000004E-2</v>
      </c>
      <c r="BJ58" s="6">
        <v>0.1017</v>
      </c>
      <c r="BK58">
        <f t="shared" ref="BK58:BK59" si="57">AVERAGE(BH58:BJ58)</f>
        <v>9.746666666666666E-2</v>
      </c>
      <c r="BL58">
        <f t="shared" ref="BL58:BL59" si="58">_xlfn.STDEV.S(BH58:BJ58)</f>
        <v>3.6746881953892783E-3</v>
      </c>
      <c r="BM58" s="4">
        <f>BK58-$C$25</f>
        <v>-2.3333333333334927E-4</v>
      </c>
      <c r="BN58" s="6">
        <v>4.5999999999999999E-2</v>
      </c>
      <c r="BO58" s="6">
        <v>4.2999999999999997E-2</v>
      </c>
      <c r="BP58" s="6">
        <v>5.6300000000000003E-2</v>
      </c>
      <c r="BS58" s="4"/>
      <c r="BV58" s="4"/>
    </row>
    <row r="59" spans="1:74" x14ac:dyDescent="0.3">
      <c r="B59" t="s">
        <v>12</v>
      </c>
      <c r="C59" s="2">
        <v>0.1149</v>
      </c>
      <c r="D59" s="2">
        <v>0.11899999999999999</v>
      </c>
      <c r="E59" s="2">
        <v>0.1196</v>
      </c>
      <c r="F59">
        <f t="shared" si="46"/>
        <v>0.11783333333333333</v>
      </c>
      <c r="G59">
        <f t="shared" si="47"/>
        <v>2.5579940057266198E-3</v>
      </c>
      <c r="H59" s="4">
        <f>F59-$C$25</f>
        <v>2.0133333333333323E-2</v>
      </c>
      <c r="I59" s="2">
        <v>5.4399999999999997E-2</v>
      </c>
      <c r="J59" s="2">
        <v>5.67E-2</v>
      </c>
      <c r="K59" s="2">
        <v>5.6500000000000002E-2</v>
      </c>
      <c r="L59">
        <f t="shared" si="48"/>
        <v>5.5866666666666669E-2</v>
      </c>
      <c r="M59">
        <f t="shared" si="49"/>
        <v>1.2741009902410951E-3</v>
      </c>
      <c r="N59" s="4">
        <f>L59-$D$25</f>
        <v>1.5800000000000002E-2</v>
      </c>
      <c r="O59" s="4">
        <f>H59-N59</f>
        <v>4.333333333333321E-3</v>
      </c>
      <c r="P59" s="4">
        <f t="shared" si="50"/>
        <v>-11.854734111543451</v>
      </c>
      <c r="Q59" s="4" t="s">
        <v>52</v>
      </c>
      <c r="R59">
        <f t="shared" si="6"/>
        <v>0.2213658884565497</v>
      </c>
      <c r="U59" t="s">
        <v>12</v>
      </c>
      <c r="V59" s="2">
        <v>0.24790000000000001</v>
      </c>
      <c r="W59" s="2">
        <v>0.251</v>
      </c>
      <c r="X59" s="2">
        <v>0.24510000000000001</v>
      </c>
      <c r="Y59">
        <f>AVERAGE(V59:X59)</f>
        <v>0.248</v>
      </c>
      <c r="Z59">
        <f t="shared" si="51"/>
        <v>2.9512709126747355E-3</v>
      </c>
      <c r="AA59" s="4">
        <f>Y59-$C$25</f>
        <v>0.15029999999999999</v>
      </c>
      <c r="AB59" s="2">
        <v>4.7899999999999998E-2</v>
      </c>
      <c r="AC59" s="2">
        <v>4.6300000000000001E-2</v>
      </c>
      <c r="AD59" s="2">
        <v>4.7100000000000003E-2</v>
      </c>
      <c r="AE59">
        <f>AF57/AE57</f>
        <v>4.627175766396429E-2</v>
      </c>
      <c r="AF59">
        <f>_xlfn.STDEV.S(AB59:AD59)</f>
        <v>7.9999999999999874E-4</v>
      </c>
      <c r="AG59" s="4">
        <f>AE59-$D$25</f>
        <v>6.2050909972976229E-3</v>
      </c>
      <c r="AH59">
        <f t="shared" si="52"/>
        <v>0.14409490900270236</v>
      </c>
      <c r="AI59" s="4">
        <f t="shared" si="53"/>
        <v>-6.4165405057314251</v>
      </c>
      <c r="AJ59" s="4" t="s">
        <v>52</v>
      </c>
      <c r="AK59">
        <f t="shared" si="54"/>
        <v>5.6595594942685752</v>
      </c>
      <c r="AN59" t="s">
        <v>12</v>
      </c>
      <c r="AO59" s="2">
        <v>0.17299999999999999</v>
      </c>
      <c r="AP59" s="2">
        <v>0.17860000000000001</v>
      </c>
      <c r="AQ59" s="2">
        <v>0.17560000000000001</v>
      </c>
      <c r="AR59">
        <f t="shared" si="55"/>
        <v>0.17573333333333332</v>
      </c>
      <c r="AS59">
        <f t="shared" si="56"/>
        <v>2.8023799409311709E-3</v>
      </c>
      <c r="AT59" s="4">
        <f>AR59-$C$25</f>
        <v>7.8033333333333316E-2</v>
      </c>
      <c r="AU59" s="2">
        <v>0.1038</v>
      </c>
      <c r="AV59" s="2">
        <v>0.1018</v>
      </c>
      <c r="AW59" s="2">
        <v>0.10730000000000001</v>
      </c>
      <c r="AZ59" s="4"/>
      <c r="BB59" s="4"/>
      <c r="BC59" s="4"/>
      <c r="BG59" t="s">
        <v>12</v>
      </c>
      <c r="BH59" s="6">
        <v>9.6500000000000002E-2</v>
      </c>
      <c r="BI59" s="6">
        <v>9.3600000000000003E-2</v>
      </c>
      <c r="BJ59" s="6">
        <v>9.64E-2</v>
      </c>
      <c r="BK59">
        <f t="shared" si="57"/>
        <v>9.5499999999999988E-2</v>
      </c>
      <c r="BL59">
        <f t="shared" si="58"/>
        <v>1.6462077633154319E-3</v>
      </c>
      <c r="BM59" s="4">
        <f>BK59-$C$25</f>
        <v>-2.2000000000000214E-3</v>
      </c>
      <c r="BN59" s="6">
        <v>5.6000000000000001E-2</v>
      </c>
      <c r="BO59" s="6">
        <v>4.2700000000000002E-2</v>
      </c>
      <c r="BP59" s="6">
        <v>5.5100000000000003E-2</v>
      </c>
      <c r="BS59" s="4"/>
      <c r="BV59" s="4"/>
    </row>
    <row r="60" spans="1:74" x14ac:dyDescent="0.3">
      <c r="G60">
        <f>G57/F57</f>
        <v>7.0923246185275084E-3</v>
      </c>
      <c r="M60">
        <f>M57/L57</f>
        <v>2.3144564572616176E-2</v>
      </c>
      <c r="N60">
        <f>G60*G60+M60*M60</f>
        <v>5.8597193775057111E-4</v>
      </c>
      <c r="O60">
        <f>SQRT(N60)</f>
        <v>2.4206857246461613E-2</v>
      </c>
      <c r="Z60">
        <f>Z57/Y57</f>
        <v>5.1670690303350455E-4</v>
      </c>
      <c r="AE60">
        <f>AF57/AE57</f>
        <v>4.627175766396429E-2</v>
      </c>
      <c r="AG60">
        <f>Z60*Z60+AE60*AE60</f>
        <v>2.1413425433362806E-3</v>
      </c>
      <c r="AH60">
        <f>SQRT(AG60)</f>
        <v>4.627464255222595E-2</v>
      </c>
      <c r="AS60">
        <f>AS59/AR59</f>
        <v>1.5946775081171306E-2</v>
      </c>
    </row>
    <row r="61" spans="1:74" x14ac:dyDescent="0.3">
      <c r="A61" s="4" t="s">
        <v>31</v>
      </c>
      <c r="C61" t="s">
        <v>22</v>
      </c>
      <c r="I61" t="s">
        <v>23</v>
      </c>
      <c r="T61" s="4" t="s">
        <v>31</v>
      </c>
      <c r="V61" t="s">
        <v>22</v>
      </c>
      <c r="AB61" t="s">
        <v>23</v>
      </c>
      <c r="AM61" s="4" t="s">
        <v>31</v>
      </c>
      <c r="AO61" t="s">
        <v>22</v>
      </c>
      <c r="AU61" t="s">
        <v>23</v>
      </c>
      <c r="BF61" s="4" t="s">
        <v>31</v>
      </c>
      <c r="BH61" t="s">
        <v>22</v>
      </c>
      <c r="BN61" t="s">
        <v>23</v>
      </c>
    </row>
    <row r="62" spans="1:74" ht="15" x14ac:dyDescent="0.35">
      <c r="B62" t="s">
        <v>39</v>
      </c>
      <c r="C62" s="1" t="s">
        <v>0</v>
      </c>
      <c r="D62" s="1" t="s">
        <v>1</v>
      </c>
      <c r="E62" s="1" t="s">
        <v>2</v>
      </c>
      <c r="F62" s="8" t="s">
        <v>24</v>
      </c>
      <c r="G62" s="1" t="s">
        <v>47</v>
      </c>
      <c r="H62" s="8" t="s">
        <v>34</v>
      </c>
      <c r="I62" s="1" t="s">
        <v>3</v>
      </c>
      <c r="J62" s="1" t="s">
        <v>4</v>
      </c>
      <c r="K62" s="1" t="s">
        <v>5</v>
      </c>
      <c r="L62" s="8" t="s">
        <v>24</v>
      </c>
      <c r="M62" s="1" t="s">
        <v>47</v>
      </c>
      <c r="N62" s="8" t="s">
        <v>34</v>
      </c>
      <c r="O62" s="10" t="s">
        <v>38</v>
      </c>
      <c r="P62" s="8" t="s">
        <v>51</v>
      </c>
      <c r="Q62" s="9" t="s">
        <v>37</v>
      </c>
      <c r="R62" t="e">
        <f t="shared" si="6"/>
        <v>#VALUE!</v>
      </c>
      <c r="U62" t="s">
        <v>39</v>
      </c>
      <c r="V62" s="1" t="s">
        <v>0</v>
      </c>
      <c r="W62" s="1" t="s">
        <v>1</v>
      </c>
      <c r="X62" s="1" t="s">
        <v>2</v>
      </c>
      <c r="Y62" s="8" t="s">
        <v>24</v>
      </c>
      <c r="Z62" s="1" t="s">
        <v>47</v>
      </c>
      <c r="AA62" s="8" t="s">
        <v>34</v>
      </c>
      <c r="AB62" s="1" t="s">
        <v>3</v>
      </c>
      <c r="AC62" s="1" t="s">
        <v>4</v>
      </c>
      <c r="AD62" s="1" t="s">
        <v>5</v>
      </c>
      <c r="AE62" s="8" t="s">
        <v>24</v>
      </c>
      <c r="AF62" s="1" t="s">
        <v>47</v>
      </c>
      <c r="AG62" s="8" t="s">
        <v>34</v>
      </c>
      <c r="AH62" s="10" t="s">
        <v>38</v>
      </c>
      <c r="AI62" s="8" t="s">
        <v>51</v>
      </c>
      <c r="AJ62" s="9" t="s">
        <v>37</v>
      </c>
      <c r="AK62" t="e">
        <f t="shared" si="54"/>
        <v>#VALUE!</v>
      </c>
      <c r="AN62" t="s">
        <v>39</v>
      </c>
      <c r="AO62" s="1" t="s">
        <v>0</v>
      </c>
      <c r="AP62" s="1" t="s">
        <v>1</v>
      </c>
      <c r="AQ62" s="1" t="s">
        <v>2</v>
      </c>
      <c r="AR62" s="8" t="s">
        <v>24</v>
      </c>
      <c r="AS62" s="1" t="s">
        <v>47</v>
      </c>
      <c r="AT62" s="8" t="s">
        <v>34</v>
      </c>
      <c r="AU62" s="1" t="s">
        <v>3</v>
      </c>
      <c r="AV62" s="1" t="s">
        <v>4</v>
      </c>
      <c r="AW62" s="1" t="s">
        <v>5</v>
      </c>
      <c r="AX62" s="8"/>
      <c r="AY62" s="1"/>
      <c r="AZ62" s="8"/>
      <c r="BA62" s="10"/>
      <c r="BB62" s="9"/>
      <c r="BC62" s="9"/>
      <c r="BG62" t="s">
        <v>39</v>
      </c>
      <c r="BH62" s="1" t="s">
        <v>0</v>
      </c>
      <c r="BI62" s="1" t="s">
        <v>1</v>
      </c>
      <c r="BJ62" s="1" t="s">
        <v>2</v>
      </c>
      <c r="BK62" s="8" t="s">
        <v>24</v>
      </c>
      <c r="BL62" s="1" t="s">
        <v>47</v>
      </c>
      <c r="BM62" s="8" t="s">
        <v>34</v>
      </c>
      <c r="BN62" s="1" t="s">
        <v>3</v>
      </c>
      <c r="BO62" s="1" t="s">
        <v>4</v>
      </c>
      <c r="BP62" s="1" t="s">
        <v>5</v>
      </c>
      <c r="BQ62" s="8"/>
      <c r="BR62" s="1"/>
      <c r="BS62" s="8"/>
      <c r="BT62" s="10"/>
      <c r="BU62" s="8"/>
      <c r="BV62" s="9"/>
    </row>
    <row r="63" spans="1:74" x14ac:dyDescent="0.3">
      <c r="B63" t="s">
        <v>10</v>
      </c>
      <c r="C63" s="2">
        <v>0.19789999999999999</v>
      </c>
      <c r="D63" s="2">
        <v>0.19989999999999999</v>
      </c>
      <c r="E63" s="2">
        <v>0.2056</v>
      </c>
      <c r="F63">
        <f>AVERAGE(C63:E63)</f>
        <v>0.2011333333333333</v>
      </c>
      <c r="G63">
        <f>_xlfn.STDEV.S(C63:E63)</f>
        <v>3.9954140377854936E-3</v>
      </c>
      <c r="H63" s="4">
        <f>F63-$C$25</f>
        <v>0.10343333333333329</v>
      </c>
      <c r="I63" s="2">
        <v>9.0300000000000005E-2</v>
      </c>
      <c r="J63" s="2">
        <v>8.9399999999999993E-2</v>
      </c>
      <c r="K63" s="2">
        <v>8.5300000000000001E-2</v>
      </c>
      <c r="L63">
        <f>AVERAGE(I63:K63)</f>
        <v>8.8333333333333333E-2</v>
      </c>
      <c r="M63">
        <f>_xlfn.STDEV.S(I63:K63)</f>
        <v>2.6652079343520898E-3</v>
      </c>
      <c r="N63" s="4">
        <f>L63-$D$25</f>
        <v>4.8266666666666666E-2</v>
      </c>
      <c r="O63" s="4">
        <f>H63-N63</f>
        <v>5.5166666666666628E-2</v>
      </c>
      <c r="P63" s="4">
        <f>(O63-$K$14)/$K$13</f>
        <v>-9.8767833981841768</v>
      </c>
      <c r="Q63" s="4" t="s">
        <v>52</v>
      </c>
      <c r="R63">
        <f>P63+12.0761</f>
        <v>2.1993166018158234</v>
      </c>
      <c r="S63">
        <f>R63*O66</f>
        <v>7.9448561262360023E-2</v>
      </c>
      <c r="U63" t="s">
        <v>10</v>
      </c>
      <c r="V63" s="2">
        <v>0.65529999999999999</v>
      </c>
      <c r="W63" s="2">
        <v>0.70669999999999999</v>
      </c>
      <c r="X63" s="2">
        <v>0.6522</v>
      </c>
      <c r="Y63">
        <f>AVERAGE(V63:X63)</f>
        <v>0.67140000000000011</v>
      </c>
      <c r="Z63">
        <f>_xlfn.STDEV.S(V63:X63)</f>
        <v>3.0609965697465259E-2</v>
      </c>
      <c r="AA63" s="4">
        <f>Y63-$C$25</f>
        <v>0.5737000000000001</v>
      </c>
      <c r="AB63" s="2">
        <v>6.6500000000000004E-2</v>
      </c>
      <c r="AC63" s="2">
        <v>6.6600000000000006E-2</v>
      </c>
      <c r="AD63" s="2">
        <v>6.7599999999999993E-2</v>
      </c>
      <c r="AE63">
        <f>AVERAGE(AB63:AD63)</f>
        <v>6.6900000000000001E-2</v>
      </c>
      <c r="AF63">
        <f>_xlfn.STDEV.S(AB63:AD63)</f>
        <v>6.0827625302981535E-4</v>
      </c>
      <c r="AG63" s="4">
        <f>AE63-$D$25</f>
        <v>2.6833333333333334E-2</v>
      </c>
      <c r="AH63">
        <f>AA63-AG63</f>
        <v>0.54686666666666672</v>
      </c>
      <c r="AI63" s="4">
        <f>(AH63-$K$14)/$K$13</f>
        <v>9.2555123216601842</v>
      </c>
      <c r="AJ63" s="4">
        <f>AI63*1</f>
        <v>9.2555123216601842</v>
      </c>
      <c r="AK63">
        <f t="shared" si="54"/>
        <v>21.331612321660185</v>
      </c>
      <c r="AL63">
        <f>AI63*AH66</f>
        <v>0.43028004106105289</v>
      </c>
      <c r="AN63" t="s">
        <v>10</v>
      </c>
      <c r="AO63" s="2">
        <v>0.35980000000000001</v>
      </c>
      <c r="AP63" s="2">
        <v>0.36980000000000002</v>
      </c>
      <c r="AQ63" s="2">
        <v>0.32990000000000003</v>
      </c>
      <c r="AR63">
        <f>AVERAGE(AO63:AQ63)</f>
        <v>0.35316666666666668</v>
      </c>
      <c r="AS63">
        <f>_xlfn.STDEV.S(AO63:AQ63)</f>
        <v>2.0760619772379942E-2</v>
      </c>
      <c r="AT63" s="4">
        <f>AR63-$C$25</f>
        <v>0.25546666666666668</v>
      </c>
      <c r="AU63" s="2">
        <v>0.31430000000000002</v>
      </c>
      <c r="AV63" s="2">
        <v>0.3034</v>
      </c>
      <c r="AW63" s="2">
        <v>0.31019999999999998</v>
      </c>
      <c r="AZ63" s="4"/>
      <c r="BB63" s="4"/>
      <c r="BC63" s="4"/>
      <c r="BG63" t="s">
        <v>10</v>
      </c>
      <c r="BH63" s="6">
        <v>9.6199999999999994E-2</v>
      </c>
      <c r="BI63" s="6">
        <v>0.108</v>
      </c>
      <c r="BJ63" s="6">
        <v>0.105</v>
      </c>
      <c r="BK63">
        <f>AVERAGE(BH63:BJ63)</f>
        <v>0.10306666666666665</v>
      </c>
      <c r="BL63">
        <f>_xlfn.STDEV.S(BH63:BJ63)</f>
        <v>6.1329710037903622E-3</v>
      </c>
      <c r="BM63" s="4">
        <f>BK63-$C$25</f>
        <v>5.3666666666666446E-3</v>
      </c>
      <c r="BN63" s="6">
        <v>4.7100000000000003E-2</v>
      </c>
      <c r="BO63" s="6">
        <v>4.6300000000000001E-2</v>
      </c>
      <c r="BP63" s="6">
        <v>5.16E-2</v>
      </c>
      <c r="BS63" s="4"/>
      <c r="BV63" s="4"/>
    </row>
    <row r="64" spans="1:74" x14ac:dyDescent="0.3">
      <c r="B64" t="s">
        <v>11</v>
      </c>
      <c r="C64" s="2">
        <v>0.1588</v>
      </c>
      <c r="D64" s="2">
        <v>0.15640000000000001</v>
      </c>
      <c r="E64" s="2">
        <v>0.152</v>
      </c>
      <c r="F64">
        <f t="shared" ref="F64:F65" si="59">AVERAGE(C64:E64)</f>
        <v>0.15573333333333336</v>
      </c>
      <c r="G64">
        <f t="shared" ref="G64:G65" si="60">_xlfn.STDEV.S(C64:E64)</f>
        <v>3.448671241700685E-3</v>
      </c>
      <c r="H64" s="4">
        <f>F64-$C$25</f>
        <v>5.8033333333333353E-2</v>
      </c>
      <c r="I64" s="2">
        <v>6.8099999999999994E-2</v>
      </c>
      <c r="J64" s="2">
        <v>6.7100000000000007E-2</v>
      </c>
      <c r="K64" s="2">
        <v>6.8000000000000005E-2</v>
      </c>
      <c r="L64">
        <f t="shared" ref="L64:L65" si="61">AVERAGE(I64:K64)</f>
        <v>6.7733333333333326E-2</v>
      </c>
      <c r="M64">
        <f t="shared" ref="M64:M65" si="62">_xlfn.STDEV.S(I64:K64)</f>
        <v>5.5075705472860535E-4</v>
      </c>
      <c r="N64" s="4">
        <f>L64-$D$25</f>
        <v>2.7666666666666659E-2</v>
      </c>
      <c r="O64" s="4">
        <f t="shared" ref="O64:O65" si="63">H64-N64</f>
        <v>3.0366666666666695E-2</v>
      </c>
      <c r="P64" s="4">
        <f t="shared" ref="P64:P65" si="64">(O64-$K$14)/$K$13</f>
        <v>-10.841763942931257</v>
      </c>
      <c r="Q64" s="4" t="s">
        <v>52</v>
      </c>
      <c r="R64">
        <f t="shared" si="6"/>
        <v>1.2343360570687434</v>
      </c>
      <c r="U64" t="s">
        <v>11</v>
      </c>
      <c r="V64" s="2">
        <v>0.41789999999999999</v>
      </c>
      <c r="W64" s="2">
        <v>0.40010000000000001</v>
      </c>
      <c r="X64" s="2">
        <v>0.41749999999999998</v>
      </c>
      <c r="Y64">
        <f>AVERAGE(V64:X64)</f>
        <v>0.41183333333333333</v>
      </c>
      <c r="Z64">
        <f t="shared" ref="Z64:Z65" si="65">_xlfn.STDEV.S(V64:X64)</f>
        <v>1.0163332786705996E-2</v>
      </c>
      <c r="AA64" s="4">
        <f>Y64-$C$25</f>
        <v>0.31413333333333332</v>
      </c>
      <c r="AB64" s="2">
        <v>5.2200000000000003E-2</v>
      </c>
      <c r="AC64" s="2">
        <v>5.2499999999999998E-2</v>
      </c>
      <c r="AD64" s="2">
        <v>5.7299999999999997E-2</v>
      </c>
      <c r="AE64">
        <f>AVERAGE(AB64:AD64)</f>
        <v>5.3999999999999999E-2</v>
      </c>
      <c r="AF64">
        <f>_xlfn.STDEV.S(AB64:AD64)</f>
        <v>2.8618176042508347E-3</v>
      </c>
      <c r="AG64" s="4">
        <f>AE64-$D$25</f>
        <v>1.3933333333333332E-2</v>
      </c>
      <c r="AH64">
        <f t="shared" ref="AH64:AH65" si="66">AA64-AG64</f>
        <v>0.30019999999999997</v>
      </c>
      <c r="AI64" s="4">
        <f t="shared" ref="AI64:AI65" si="67">(AH64-$K$14)/$K$13</f>
        <v>-0.34241245136186887</v>
      </c>
      <c r="AJ64" s="4" t="s">
        <v>52</v>
      </c>
      <c r="AK64">
        <f t="shared" si="54"/>
        <v>11.733687548638132</v>
      </c>
      <c r="AN64" t="s">
        <v>11</v>
      </c>
      <c r="AO64" s="2">
        <v>0.25559999999999999</v>
      </c>
      <c r="AP64" s="2">
        <v>0.27260000000000001</v>
      </c>
      <c r="AQ64" s="2">
        <v>0.26240000000000002</v>
      </c>
      <c r="AR64">
        <f t="shared" ref="AR64:AR65" si="68">AVERAGE(AO64:AQ64)</f>
        <v>0.26353333333333334</v>
      </c>
      <c r="AS64">
        <f t="shared" ref="AS64:AS65" si="69">_xlfn.STDEV.S(AO64:AQ64)</f>
        <v>8.5564790266401888E-3</v>
      </c>
      <c r="AT64" s="4">
        <f>AR64-$C$25</f>
        <v>0.16583333333333333</v>
      </c>
      <c r="AU64" s="2">
        <v>0.1777</v>
      </c>
      <c r="AV64" s="2">
        <v>0.16930000000000001</v>
      </c>
      <c r="AW64" s="2">
        <v>0.17230000000000001</v>
      </c>
      <c r="AZ64" s="4"/>
      <c r="BB64" s="4"/>
      <c r="BC64" s="4"/>
      <c r="BG64" t="s">
        <v>11</v>
      </c>
      <c r="BH64" s="6">
        <v>0.1017</v>
      </c>
      <c r="BI64" s="6">
        <v>0.1022</v>
      </c>
      <c r="BJ64" s="6">
        <v>8.3299999999999999E-2</v>
      </c>
      <c r="BK64">
        <f t="shared" ref="BK64:BK65" si="70">AVERAGE(BH64:BJ64)</f>
        <v>9.5733333333333337E-2</v>
      </c>
      <c r="BL64">
        <f t="shared" ref="BL64:BL65" si="71">_xlfn.STDEV.S(BH64:BJ64)</f>
        <v>1.0770484359272491E-2</v>
      </c>
      <c r="BM64" s="4">
        <f>BK64-$C$25</f>
        <v>-1.9666666666666721E-3</v>
      </c>
      <c r="BN64" s="6">
        <v>4.7800000000000002E-2</v>
      </c>
      <c r="BO64" s="6">
        <v>5.0200000000000002E-2</v>
      </c>
      <c r="BP64" s="6">
        <v>5.5800000000000002E-2</v>
      </c>
      <c r="BS64" s="4"/>
      <c r="BV64" s="4"/>
    </row>
    <row r="65" spans="1:74" x14ac:dyDescent="0.3">
      <c r="B65" t="s">
        <v>12</v>
      </c>
      <c r="C65" s="2">
        <v>0.12640000000000001</v>
      </c>
      <c r="D65" s="2">
        <v>0.12659999999999999</v>
      </c>
      <c r="E65" s="2">
        <v>0.129</v>
      </c>
      <c r="F65">
        <f t="shared" si="59"/>
        <v>0.12733333333333333</v>
      </c>
      <c r="G65">
        <f t="shared" si="60"/>
        <v>1.4468356276140476E-3</v>
      </c>
      <c r="H65" s="4">
        <f>F65-$C$25</f>
        <v>2.9633333333333317E-2</v>
      </c>
      <c r="I65" s="2">
        <v>5.74E-2</v>
      </c>
      <c r="J65" s="2">
        <v>5.6000000000000001E-2</v>
      </c>
      <c r="K65" s="2">
        <v>5.7299999999999997E-2</v>
      </c>
      <c r="L65">
        <f t="shared" si="61"/>
        <v>5.6899999999999999E-2</v>
      </c>
      <c r="M65">
        <f t="shared" si="62"/>
        <v>7.810249675906639E-4</v>
      </c>
      <c r="N65" s="4">
        <f>L65-$D$25</f>
        <v>1.6833333333333332E-2</v>
      </c>
      <c r="O65" s="4">
        <f t="shared" si="63"/>
        <v>1.2799999999999985E-2</v>
      </c>
      <c r="P65" s="4">
        <f t="shared" si="64"/>
        <v>-11.525291828793774</v>
      </c>
      <c r="Q65" s="4" t="s">
        <v>52</v>
      </c>
      <c r="R65">
        <f t="shared" si="6"/>
        <v>0.55080817120622605</v>
      </c>
      <c r="U65" t="s">
        <v>12</v>
      </c>
      <c r="V65" s="2">
        <v>0.26350000000000001</v>
      </c>
      <c r="W65" s="2">
        <v>0.2626</v>
      </c>
      <c r="X65" s="2">
        <v>0.26950000000000002</v>
      </c>
      <c r="Y65">
        <f>AVERAGE(V65:X65)</f>
        <v>0.26520000000000005</v>
      </c>
      <c r="Z65">
        <f t="shared" si="65"/>
        <v>3.7509998667022175E-3</v>
      </c>
      <c r="AA65" s="4">
        <f>Y65-$C$25</f>
        <v>0.16750000000000004</v>
      </c>
      <c r="AB65" s="2">
        <v>5.1200000000000002E-2</v>
      </c>
      <c r="AC65" s="2">
        <v>4.82E-2</v>
      </c>
      <c r="AD65" s="2">
        <v>4.7800000000000002E-2</v>
      </c>
      <c r="AE65">
        <f>AVERAGE(AB65:AD65)</f>
        <v>4.9066666666666668E-2</v>
      </c>
      <c r="AF65">
        <f>_xlfn.STDEV.S(AB65:AD65)</f>
        <v>1.8583146486355147E-3</v>
      </c>
      <c r="AG65" s="4">
        <f>AE65-$D$25</f>
        <v>9.0000000000000011E-3</v>
      </c>
      <c r="AH65">
        <f t="shared" si="66"/>
        <v>0.15850000000000003</v>
      </c>
      <c r="AI65" s="4">
        <f t="shared" si="67"/>
        <v>-5.856031128404668</v>
      </c>
      <c r="AJ65" s="4" t="s">
        <v>52</v>
      </c>
      <c r="AK65">
        <f t="shared" si="54"/>
        <v>6.2200688715953323</v>
      </c>
      <c r="AN65" t="s">
        <v>12</v>
      </c>
      <c r="AO65" s="2">
        <v>0.2293</v>
      </c>
      <c r="AP65" s="2">
        <v>0.2331</v>
      </c>
      <c r="AQ65" s="2">
        <v>0.2293</v>
      </c>
      <c r="AR65">
        <f t="shared" si="68"/>
        <v>0.23056666666666667</v>
      </c>
      <c r="AS65">
        <f t="shared" si="69"/>
        <v>2.193931022920577E-3</v>
      </c>
      <c r="AT65" s="4">
        <f>AR65-$C$25</f>
        <v>0.13286666666666666</v>
      </c>
      <c r="AU65" s="2">
        <v>0.1085</v>
      </c>
      <c r="AV65" s="2">
        <v>0.10539999999999999</v>
      </c>
      <c r="AW65" s="2">
        <v>0.1047</v>
      </c>
      <c r="AZ65" s="4"/>
      <c r="BB65" s="4"/>
      <c r="BC65" s="4"/>
      <c r="BG65" t="s">
        <v>12</v>
      </c>
      <c r="BH65" s="6">
        <v>9.5400000000000013E-2</v>
      </c>
      <c r="BI65" s="6">
        <v>9.7100000000000006E-2</v>
      </c>
      <c r="BJ65" s="6">
        <v>9.3700000000000006E-2</v>
      </c>
      <c r="BK65">
        <f t="shared" si="70"/>
        <v>9.5399999999999999E-2</v>
      </c>
      <c r="BL65">
        <f t="shared" si="71"/>
        <v>1.7000000000000001E-3</v>
      </c>
      <c r="BM65" s="4">
        <f>BK65-$C$25</f>
        <v>-2.3000000000000104E-3</v>
      </c>
      <c r="BN65" s="6">
        <v>4.9599999999999998E-2</v>
      </c>
      <c r="BO65" s="6">
        <v>5.9900000000000002E-2</v>
      </c>
      <c r="BP65" s="6">
        <v>4.5900000000000003E-2</v>
      </c>
      <c r="BS65" s="4"/>
      <c r="BV65" s="4"/>
    </row>
    <row r="66" spans="1:74" x14ac:dyDescent="0.3">
      <c r="G66">
        <f>G63/F63</f>
        <v>1.98645046625066E-2</v>
      </c>
      <c r="M66">
        <f>M63/L63</f>
        <v>3.017216529455196E-2</v>
      </c>
      <c r="N66">
        <f>G66*G66+M66*M66</f>
        <v>1.3049581040485122E-3</v>
      </c>
      <c r="O66">
        <f>SQRT(N66)</f>
        <v>3.6124203853490147E-2</v>
      </c>
      <c r="Z66">
        <f>Z63/Y63</f>
        <v>4.5591250666465973E-2</v>
      </c>
      <c r="AF66">
        <f>AF63/AE63</f>
        <v>9.09232067309141E-3</v>
      </c>
      <c r="AG66">
        <f>Z66*Z66+AF66*AF66</f>
        <v>2.1612324325548595E-3</v>
      </c>
      <c r="AH66">
        <f>SQRT(AG66)</f>
        <v>4.6489057126971926E-2</v>
      </c>
      <c r="AS66">
        <f>AS65/AR65</f>
        <v>9.5153868277602013E-3</v>
      </c>
      <c r="BB66" s="4"/>
      <c r="BC66" s="4"/>
    </row>
    <row r="67" spans="1:74" x14ac:dyDescent="0.3">
      <c r="A67" s="4" t="s">
        <v>33</v>
      </c>
      <c r="C67" t="s">
        <v>22</v>
      </c>
      <c r="I67" t="s">
        <v>23</v>
      </c>
      <c r="T67" s="4" t="s">
        <v>33</v>
      </c>
      <c r="V67" t="s">
        <v>22</v>
      </c>
      <c r="AB67" t="s">
        <v>23</v>
      </c>
      <c r="AM67" s="4" t="s">
        <v>33</v>
      </c>
      <c r="AO67" t="s">
        <v>22</v>
      </c>
      <c r="AU67" t="s">
        <v>23</v>
      </c>
      <c r="BF67" s="4" t="s">
        <v>33</v>
      </c>
      <c r="BH67" t="s">
        <v>22</v>
      </c>
      <c r="BN67" t="s">
        <v>23</v>
      </c>
    </row>
    <row r="68" spans="1:74" ht="15" x14ac:dyDescent="0.35">
      <c r="B68" t="s">
        <v>39</v>
      </c>
      <c r="C68" s="1" t="s">
        <v>0</v>
      </c>
      <c r="D68" s="1" t="s">
        <v>1</v>
      </c>
      <c r="E68" s="1" t="s">
        <v>2</v>
      </c>
      <c r="F68" s="8" t="s">
        <v>24</v>
      </c>
      <c r="G68" s="1" t="s">
        <v>47</v>
      </c>
      <c r="H68" s="8" t="s">
        <v>34</v>
      </c>
      <c r="I68" s="1" t="s">
        <v>3</v>
      </c>
      <c r="J68" s="1" t="s">
        <v>4</v>
      </c>
      <c r="K68" s="1" t="s">
        <v>5</v>
      </c>
      <c r="L68" s="8" t="s">
        <v>24</v>
      </c>
      <c r="M68" s="1" t="s">
        <v>47</v>
      </c>
      <c r="N68" s="8" t="s">
        <v>34</v>
      </c>
      <c r="O68" s="10" t="s">
        <v>38</v>
      </c>
      <c r="P68" s="8" t="s">
        <v>51</v>
      </c>
      <c r="Q68" s="9" t="s">
        <v>37</v>
      </c>
      <c r="R68" t="e">
        <f t="shared" si="6"/>
        <v>#VALUE!</v>
      </c>
      <c r="U68" t="s">
        <v>39</v>
      </c>
      <c r="V68" s="1" t="s">
        <v>0</v>
      </c>
      <c r="W68" s="1" t="s">
        <v>1</v>
      </c>
      <c r="X68" s="1" t="s">
        <v>2</v>
      </c>
      <c r="Y68" s="8" t="s">
        <v>24</v>
      </c>
      <c r="Z68" s="1" t="s">
        <v>47</v>
      </c>
      <c r="AA68" s="8" t="s">
        <v>34</v>
      </c>
      <c r="AB68" s="1" t="s">
        <v>3</v>
      </c>
      <c r="AC68" s="1" t="s">
        <v>4</v>
      </c>
      <c r="AD68" s="1" t="s">
        <v>5</v>
      </c>
      <c r="AE68" s="8" t="s">
        <v>24</v>
      </c>
      <c r="AF68" s="1" t="s">
        <v>47</v>
      </c>
      <c r="AG68" s="8" t="s">
        <v>34</v>
      </c>
      <c r="AH68" s="10" t="s">
        <v>38</v>
      </c>
      <c r="AI68" s="8" t="s">
        <v>51</v>
      </c>
      <c r="AJ68" s="9" t="s">
        <v>37</v>
      </c>
      <c r="AK68" t="e">
        <f t="shared" si="54"/>
        <v>#VALUE!</v>
      </c>
      <c r="AN68" t="s">
        <v>39</v>
      </c>
      <c r="AO68" s="1" t="s">
        <v>0</v>
      </c>
      <c r="AP68" s="1" t="s">
        <v>1</v>
      </c>
      <c r="AQ68" s="1" t="s">
        <v>2</v>
      </c>
      <c r="AR68" s="8" t="s">
        <v>24</v>
      </c>
      <c r="AS68" s="1" t="s">
        <v>47</v>
      </c>
      <c r="AT68" s="8" t="s">
        <v>34</v>
      </c>
      <c r="AU68" s="1" t="s">
        <v>3</v>
      </c>
      <c r="AV68" s="1" t="s">
        <v>4</v>
      </c>
      <c r="AW68" s="1" t="s">
        <v>5</v>
      </c>
      <c r="AX68" s="8"/>
      <c r="AY68" s="1"/>
      <c r="AZ68" s="8"/>
      <c r="BA68" s="10"/>
      <c r="BB68" s="9"/>
      <c r="BC68" s="9"/>
      <c r="BG68" t="s">
        <v>39</v>
      </c>
      <c r="BH68" s="1" t="s">
        <v>0</v>
      </c>
      <c r="BI68" s="1" t="s">
        <v>1</v>
      </c>
      <c r="BJ68" s="1" t="s">
        <v>2</v>
      </c>
      <c r="BK68" s="8" t="s">
        <v>24</v>
      </c>
      <c r="BL68" s="1" t="s">
        <v>47</v>
      </c>
      <c r="BM68" s="8" t="s">
        <v>34</v>
      </c>
      <c r="BN68" s="1" t="s">
        <v>3</v>
      </c>
      <c r="BO68" s="1" t="s">
        <v>4</v>
      </c>
      <c r="BP68" s="1" t="s">
        <v>5</v>
      </c>
      <c r="BQ68" s="8"/>
      <c r="BR68" s="1"/>
      <c r="BS68" s="8"/>
      <c r="BT68" s="10"/>
      <c r="BU68" s="8"/>
      <c r="BV68" s="9"/>
    </row>
    <row r="69" spans="1:74" x14ac:dyDescent="0.3">
      <c r="B69" t="s">
        <v>10</v>
      </c>
      <c r="C69" s="6">
        <v>0.20680000000000001</v>
      </c>
      <c r="D69" s="6">
        <v>0.21149999999999999</v>
      </c>
      <c r="E69" s="6">
        <v>0.2112</v>
      </c>
      <c r="F69">
        <f>AVERAGE(C69:E69)</f>
        <v>0.20983333333333332</v>
      </c>
      <c r="G69">
        <f>_xlfn.STDEV.S(C69:E69)</f>
        <v>2.6312227829154424E-3</v>
      </c>
      <c r="H69" s="4">
        <f>F69-$C$25</f>
        <v>0.11213333333333331</v>
      </c>
      <c r="I69" s="6">
        <v>8.8700000000000001E-2</v>
      </c>
      <c r="J69" s="6">
        <v>8.9399999999999993E-2</v>
      </c>
      <c r="K69" s="6">
        <v>9.3200000000000005E-2</v>
      </c>
      <c r="L69">
        <f>AVERAGE(I69:K69)</f>
        <v>9.0433333333333324E-2</v>
      </c>
      <c r="M69">
        <f>_xlfn.STDEV.S(I69:K69)</f>
        <v>2.4214320831552043E-3</v>
      </c>
      <c r="N69" s="4">
        <f>L69-$D$25</f>
        <v>5.0366666666666657E-2</v>
      </c>
      <c r="O69" s="4">
        <f>H69-N69</f>
        <v>6.176666666666665E-2</v>
      </c>
      <c r="P69" s="4">
        <f>(O69-$K$14)/$K$13</f>
        <v>-9.619974059662777</v>
      </c>
      <c r="Q69" s="4" t="s">
        <v>52</v>
      </c>
      <c r="R69">
        <f t="shared" si="6"/>
        <v>2.4561259403372233</v>
      </c>
      <c r="S69">
        <f>O72*R69</f>
        <v>7.2619504683606215E-2</v>
      </c>
      <c r="U69" t="s">
        <v>10</v>
      </c>
      <c r="V69" s="6">
        <v>0.66839999999999999</v>
      </c>
      <c r="W69" s="6">
        <v>0.70430000000000004</v>
      </c>
      <c r="X69" s="6">
        <v>0.67749999999999999</v>
      </c>
      <c r="Y69">
        <f>AVERAGE(V69:X69)</f>
        <v>0.68340000000000012</v>
      </c>
      <c r="Z69">
        <f>_xlfn.STDEV.S(V69:X69)</f>
        <v>1.8663065128750982E-2</v>
      </c>
      <c r="AA69" s="4">
        <f>Y69-$C$24</f>
        <v>0.59070000000000011</v>
      </c>
      <c r="AB69" s="6">
        <v>6.6000000000000003E-2</v>
      </c>
      <c r="AC69" s="6">
        <v>6.4399999999999999E-2</v>
      </c>
      <c r="AD69" s="6">
        <v>6.4500000000000002E-2</v>
      </c>
      <c r="AE69">
        <f>AVERAGE(AB69:AD69)</f>
        <v>6.4966666666666673E-2</v>
      </c>
      <c r="AF69">
        <f>_xlfn.STDEV.S(AB69:AD69)</f>
        <v>8.9628864398325189E-4</v>
      </c>
      <c r="AG69" s="4">
        <f>AE69-$D$25</f>
        <v>2.4900000000000005E-2</v>
      </c>
      <c r="AH69">
        <f>AA69-AG69</f>
        <v>0.56580000000000008</v>
      </c>
      <c r="AI69" s="4">
        <f>(AH69-$K$14)/$K$13</f>
        <v>9.9922178988326884</v>
      </c>
      <c r="AJ69" s="4">
        <f>AI69*1</f>
        <v>9.9922178988326884</v>
      </c>
      <c r="AK69">
        <f t="shared" si="54"/>
        <v>22.068317898832689</v>
      </c>
      <c r="AL69">
        <f>AH72*AJ69</f>
        <v>0.30572305011489342</v>
      </c>
      <c r="AN69" t="s">
        <v>10</v>
      </c>
      <c r="AO69" s="6">
        <v>0.42509999999999998</v>
      </c>
      <c r="AP69" s="6">
        <v>0.44440000000000002</v>
      </c>
      <c r="AQ69" s="6">
        <v>0.4158</v>
      </c>
      <c r="AR69">
        <f>AVERAGE(AO69:AQ69)</f>
        <v>0.42843333333333328</v>
      </c>
      <c r="AS69">
        <f>_xlfn.STDEV.S(AO69:AQ69)</f>
        <v>1.4588465763517891E-2</v>
      </c>
      <c r="AT69" s="4">
        <f>AR69-$C$25</f>
        <v>0.33073333333333327</v>
      </c>
      <c r="AU69" s="6">
        <v>0.3266</v>
      </c>
      <c r="AV69" s="6">
        <v>0.31280000000000002</v>
      </c>
      <c r="AW69" s="6">
        <v>0.32869999999999999</v>
      </c>
      <c r="AZ69" s="4"/>
      <c r="BB69" s="4"/>
      <c r="BC69" s="4"/>
      <c r="BG69" t="s">
        <v>10</v>
      </c>
      <c r="BH69" s="6">
        <v>0.1065</v>
      </c>
      <c r="BI69" s="6">
        <v>0.10780000000000001</v>
      </c>
      <c r="BJ69" s="6">
        <v>0.1052</v>
      </c>
      <c r="BK69">
        <f>AVERAGE(BH69:BJ69)</f>
        <v>0.1065</v>
      </c>
      <c r="BL69">
        <f>_xlfn.STDEV.S(BH69:BJ69)</f>
        <v>1.3000000000000025E-3</v>
      </c>
      <c r="BM69" s="4">
        <f>BK69-$C$25</f>
        <v>8.7999999999999884E-3</v>
      </c>
      <c r="BN69" s="6">
        <v>5.0799999999999998E-2</v>
      </c>
      <c r="BO69" s="6">
        <v>4.7500000000000001E-2</v>
      </c>
      <c r="BP69" s="6">
        <v>4.7899999999999998E-2</v>
      </c>
      <c r="BS69" s="4"/>
      <c r="BV69" s="4"/>
    </row>
    <row r="70" spans="1:74" x14ac:dyDescent="0.3">
      <c r="B70" t="s">
        <v>11</v>
      </c>
      <c r="C70" s="6">
        <v>0.16900000000000001</v>
      </c>
      <c r="D70" s="6">
        <v>0.16200000000000001</v>
      </c>
      <c r="E70" s="6">
        <v>0.157</v>
      </c>
      <c r="F70">
        <f t="shared" ref="F70:F71" si="72">AVERAGE(C70:E70)</f>
        <v>0.16266666666666665</v>
      </c>
      <c r="G70">
        <f t="shared" ref="G70:G71" si="73">_xlfn.STDEV.S(C70:E70)</f>
        <v>6.0277137733417132E-3</v>
      </c>
      <c r="H70" s="4">
        <f>F70-$C$25</f>
        <v>6.4966666666666645E-2</v>
      </c>
      <c r="I70" s="6">
        <v>7.4099999999999999E-2</v>
      </c>
      <c r="J70" s="6">
        <v>6.9000000000000006E-2</v>
      </c>
      <c r="K70" s="6">
        <v>7.1499999999999994E-2</v>
      </c>
      <c r="L70">
        <f t="shared" ref="L70:L71" si="74">AVERAGE(I70:K70)</f>
        <v>7.1533333333333338E-2</v>
      </c>
      <c r="M70">
        <f t="shared" ref="M70:M71" si="75">_xlfn.STDEV.S(I70:K70)</f>
        <v>2.5501633934580186E-3</v>
      </c>
      <c r="N70" s="4">
        <f>L70-$D$25</f>
        <v>3.1466666666666671E-2</v>
      </c>
      <c r="O70" s="4">
        <f t="shared" ref="O70:O71" si="76">H70-N70</f>
        <v>3.3499999999999974E-2</v>
      </c>
      <c r="P70" s="4">
        <f t="shared" ref="P70:P71" si="77">(O70-$K$14)/$K$13</f>
        <v>-10.719844357976655</v>
      </c>
      <c r="Q70" s="4" t="s">
        <v>52</v>
      </c>
      <c r="R70">
        <f t="shared" si="6"/>
        <v>1.3562556420233456</v>
      </c>
      <c r="U70" t="s">
        <v>11</v>
      </c>
      <c r="V70" s="6">
        <v>0.40799999999999997</v>
      </c>
      <c r="W70" s="6">
        <v>0.40300000000000002</v>
      </c>
      <c r="X70" s="6">
        <v>0.40060000000000001</v>
      </c>
      <c r="Y70">
        <f>AVERAGE(V70:X70)</f>
        <v>0.40386666666666665</v>
      </c>
      <c r="Z70">
        <f t="shared" ref="Z70:Z71" si="78">_xlfn.STDEV.S(V70:X70)</f>
        <v>3.7753587026047161E-3</v>
      </c>
      <c r="AA70" s="4">
        <f>Y70-$C$24</f>
        <v>0.31116666666666665</v>
      </c>
      <c r="AB70" s="6">
        <v>5.4199999999999998E-2</v>
      </c>
      <c r="AC70" s="6">
        <v>5.62E-2</v>
      </c>
      <c r="AD70" s="6">
        <v>5.2499999999999998E-2</v>
      </c>
      <c r="AE70">
        <f>AVERAGE(AB70:AD70)</f>
        <v>5.4299999999999994E-2</v>
      </c>
      <c r="AF70">
        <f t="shared" ref="AF70:AF71" si="79">_xlfn.STDEV.S(AB70:AD70)</f>
        <v>1.8520259177452144E-3</v>
      </c>
      <c r="AG70" s="4">
        <f>AE70-$D$25</f>
        <v>1.4233333333333327E-2</v>
      </c>
      <c r="AH70">
        <f t="shared" ref="AH70:AH71" si="80">AA70-AG70</f>
        <v>0.29693333333333333</v>
      </c>
      <c r="AI70" s="4">
        <f t="shared" ref="AI70:AI71" si="81">(AH70-$K$14)/$K$13</f>
        <v>-0.46952010376134901</v>
      </c>
      <c r="AJ70" s="4" t="s">
        <v>52</v>
      </c>
      <c r="AK70">
        <f t="shared" si="54"/>
        <v>11.606579896238651</v>
      </c>
      <c r="AN70" t="s">
        <v>11</v>
      </c>
      <c r="AO70" s="6">
        <v>0.35610000000000003</v>
      </c>
      <c r="AP70" s="6">
        <v>0.38319999999999999</v>
      </c>
      <c r="AQ70" s="6">
        <v>0.36449999999999999</v>
      </c>
      <c r="AR70">
        <f t="shared" ref="AR70:AR71" si="82">AVERAGE(AO70:AQ70)</f>
        <v>0.36793333333333339</v>
      </c>
      <c r="AS70">
        <f t="shared" ref="AS70:AS71" si="83">_xlfn.STDEV.S(AO70:AQ70)</f>
        <v>1.3872394650287773E-2</v>
      </c>
      <c r="AT70" s="4">
        <f>AR70-$C$25</f>
        <v>0.27023333333333338</v>
      </c>
      <c r="AU70" s="6">
        <v>0.1852</v>
      </c>
      <c r="AV70" s="6">
        <v>0.18</v>
      </c>
      <c r="AW70" s="6">
        <v>0.18529999999999999</v>
      </c>
      <c r="AZ70" s="4"/>
      <c r="BB70" s="4"/>
      <c r="BC70" s="4"/>
      <c r="BG70" t="s">
        <v>11</v>
      </c>
      <c r="BH70" s="6">
        <v>0.1062</v>
      </c>
      <c r="BI70" s="6">
        <v>9.9000000000000005E-2</v>
      </c>
      <c r="BJ70" s="6">
        <v>0.1009</v>
      </c>
      <c r="BK70">
        <f t="shared" ref="BK70:BK71" si="84">AVERAGE(BH70:BJ70)</f>
        <v>0.10203333333333332</v>
      </c>
      <c r="BL70">
        <f t="shared" ref="BL70:BL71" si="85">_xlfn.STDEV.S(BH70:BJ70)</f>
        <v>3.7313983080519996E-3</v>
      </c>
      <c r="BM70" s="4">
        <f>BK70-$C$25</f>
        <v>4.3333333333333141E-3</v>
      </c>
      <c r="BN70" s="6">
        <v>4.53E-2</v>
      </c>
      <c r="BO70" s="6">
        <v>4.6300000000000001E-2</v>
      </c>
      <c r="BP70" s="6">
        <v>4.5100000000000001E-2</v>
      </c>
      <c r="BS70" s="4"/>
      <c r="BV70" s="4"/>
    </row>
    <row r="71" spans="1:74" x14ac:dyDescent="0.3">
      <c r="B71" t="s">
        <v>12</v>
      </c>
      <c r="C71" s="6">
        <v>0.12820000000000001</v>
      </c>
      <c r="D71" s="6">
        <v>0.1245</v>
      </c>
      <c r="E71" s="6">
        <v>0.12559999999999999</v>
      </c>
      <c r="F71">
        <f t="shared" si="72"/>
        <v>0.12610000000000002</v>
      </c>
      <c r="G71">
        <f t="shared" si="73"/>
        <v>1.9000000000000061E-3</v>
      </c>
      <c r="H71" s="4">
        <f>F71-$C$25</f>
        <v>2.8400000000000009E-2</v>
      </c>
      <c r="I71" s="6">
        <v>5.5300000000000002E-2</v>
      </c>
      <c r="J71" s="6">
        <v>5.79E-2</v>
      </c>
      <c r="K71" s="6">
        <v>5.7000000000000002E-2</v>
      </c>
      <c r="L71">
        <f t="shared" si="74"/>
        <v>5.673333333333333E-2</v>
      </c>
      <c r="M71">
        <f t="shared" si="75"/>
        <v>1.3203534880225564E-3</v>
      </c>
      <c r="N71" s="4">
        <f>L71-$D$25</f>
        <v>1.6666666666666663E-2</v>
      </c>
      <c r="O71" s="4">
        <f t="shared" si="76"/>
        <v>1.1733333333333346E-2</v>
      </c>
      <c r="P71" s="4">
        <f t="shared" si="77"/>
        <v>-11.566796368352788</v>
      </c>
      <c r="Q71" s="4" t="s">
        <v>52</v>
      </c>
      <c r="R71">
        <f t="shared" si="6"/>
        <v>0.50930363164721193</v>
      </c>
      <c r="U71" t="s">
        <v>12</v>
      </c>
      <c r="V71" s="6">
        <v>0.26</v>
      </c>
      <c r="W71" s="6">
        <v>0.25729999999999997</v>
      </c>
      <c r="X71" s="6">
        <v>0.26019999999999999</v>
      </c>
      <c r="Y71">
        <f>AVERAGE(V71:X71)</f>
        <v>0.25916666666666666</v>
      </c>
      <c r="Z71">
        <f t="shared" si="78"/>
        <v>1.6196707484341926E-3</v>
      </c>
      <c r="AA71" s="4">
        <f>Y71-$C$24</f>
        <v>0.16646666666666665</v>
      </c>
      <c r="AB71" s="6">
        <v>4.7899999999999998E-2</v>
      </c>
      <c r="AC71" s="6">
        <v>4.7100000000000003E-2</v>
      </c>
      <c r="AD71" s="6">
        <v>4.6600000000000003E-2</v>
      </c>
      <c r="AE71">
        <f>AVERAGE(AB71:AD71)</f>
        <v>4.7199999999999999E-2</v>
      </c>
      <c r="AF71">
        <f t="shared" si="79"/>
        <v>6.5574385243019769E-4</v>
      </c>
      <c r="AG71" s="4">
        <f>AE71-$D$25</f>
        <v>7.1333333333333318E-3</v>
      </c>
      <c r="AH71">
        <f t="shared" si="80"/>
        <v>0.15933333333333333</v>
      </c>
      <c r="AI71" s="4">
        <f t="shared" si="81"/>
        <v>-5.8236057068741891</v>
      </c>
      <c r="AJ71" s="4" t="s">
        <v>52</v>
      </c>
      <c r="AK71">
        <f t="shared" si="54"/>
        <v>6.2524942931258112</v>
      </c>
      <c r="AN71" t="s">
        <v>12</v>
      </c>
      <c r="AO71" s="6">
        <v>0.34410000000000002</v>
      </c>
      <c r="AP71" s="6">
        <v>0.34670000000000001</v>
      </c>
      <c r="AQ71" s="6">
        <v>0.33</v>
      </c>
      <c r="AR71">
        <f t="shared" si="82"/>
        <v>0.34026666666666672</v>
      </c>
      <c r="AS71">
        <f t="shared" si="83"/>
        <v>8.9857294268931385E-3</v>
      </c>
      <c r="AT71" s="4">
        <f>AR71-$C$25</f>
        <v>0.24256666666666671</v>
      </c>
      <c r="AU71" s="6">
        <v>0.11020000000000001</v>
      </c>
      <c r="AV71" s="6">
        <v>0.1171</v>
      </c>
      <c r="AW71" s="6">
        <v>0.1105</v>
      </c>
      <c r="AZ71" s="4"/>
      <c r="BB71" s="4"/>
      <c r="BC71" s="4"/>
      <c r="BG71" t="s">
        <v>12</v>
      </c>
      <c r="BH71" s="6">
        <v>9.8100000000000007E-2</v>
      </c>
      <c r="BI71" s="6">
        <v>0.1012</v>
      </c>
      <c r="BJ71" s="6">
        <v>9.6500000000000002E-2</v>
      </c>
      <c r="BK71">
        <f t="shared" si="84"/>
        <v>9.8600000000000007E-2</v>
      </c>
      <c r="BL71">
        <f t="shared" si="85"/>
        <v>2.3895606290697015E-3</v>
      </c>
      <c r="BM71" s="4">
        <f>BK71-$C$25</f>
        <v>8.9999999999999802E-4</v>
      </c>
      <c r="BN71" s="6">
        <v>4.5499999999999999E-2</v>
      </c>
      <c r="BO71" s="6">
        <v>4.3200000000000002E-2</v>
      </c>
      <c r="BP71" s="6">
        <v>4.3299999999999998E-2</v>
      </c>
      <c r="BS71" s="4"/>
      <c r="BV71" s="4"/>
    </row>
    <row r="72" spans="1:74" x14ac:dyDescent="0.3">
      <c r="G72">
        <f>G69/F69</f>
        <v>1.2539584350669306E-2</v>
      </c>
      <c r="M72">
        <f>M69/L69</f>
        <v>2.6775880020146015E-2</v>
      </c>
      <c r="N72">
        <f>G72*G72+M72*M72</f>
        <v>8.7418892654080515E-4</v>
      </c>
      <c r="O72">
        <f>SQRT(N72)</f>
        <v>2.9566686093318018E-2</v>
      </c>
      <c r="Z72">
        <f>Z69/Y69</f>
        <v>2.7309138321262773E-2</v>
      </c>
      <c r="AF72">
        <f>AF69/AE69</f>
        <v>1.3796131000255287E-2</v>
      </c>
      <c r="AG72">
        <f>Z72*Z72+AF72*AF72</f>
        <v>9.361222664260679E-4</v>
      </c>
      <c r="AH72">
        <f>SQRT(AG72)</f>
        <v>3.0596115217884572E-2</v>
      </c>
      <c r="AS72">
        <f>AS71/AR71</f>
        <v>2.6407903879975912E-2</v>
      </c>
      <c r="BL72">
        <f>BL71/BK69</f>
        <v>2.2437189005349311E-2</v>
      </c>
    </row>
    <row r="73" spans="1:74" x14ac:dyDescent="0.3">
      <c r="BE73" s="15"/>
    </row>
    <row r="75" spans="1:74" s="3" customFormat="1" x14ac:dyDescent="0.3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6"/>
  <sheetViews>
    <sheetView tabSelected="1" topLeftCell="AB28" zoomScale="110" zoomScaleNormal="110" workbookViewId="0">
      <selection activeCell="AV37" sqref="AV37"/>
    </sheetView>
  </sheetViews>
  <sheetFormatPr defaultRowHeight="14.4" x14ac:dyDescent="0.3"/>
  <sheetData>
    <row r="1" spans="1:11" s="3" customFormat="1" x14ac:dyDescent="0.3">
      <c r="A1" s="5" t="s">
        <v>41</v>
      </c>
    </row>
    <row r="4" spans="1:11" x14ac:dyDescent="0.3">
      <c r="B4" s="4" t="s">
        <v>42</v>
      </c>
      <c r="C4" s="4">
        <v>0</v>
      </c>
      <c r="D4" s="4">
        <v>10</v>
      </c>
      <c r="E4" s="4">
        <v>20</v>
      </c>
      <c r="F4" s="4">
        <v>30</v>
      </c>
      <c r="G4" s="4">
        <v>40</v>
      </c>
      <c r="H4" s="4">
        <v>50</v>
      </c>
      <c r="J4" s="4" t="s">
        <v>43</v>
      </c>
      <c r="K4" s="4" t="s">
        <v>44</v>
      </c>
    </row>
    <row r="5" spans="1:11" x14ac:dyDescent="0.3">
      <c r="C5" s="6">
        <v>8.48E-2</v>
      </c>
      <c r="D5" s="6">
        <v>0.1195</v>
      </c>
      <c r="E5" s="6">
        <v>0.1681</v>
      </c>
      <c r="F5" s="6">
        <v>0.21290000000000001</v>
      </c>
      <c r="G5" s="6">
        <v>0.25519999999999998</v>
      </c>
      <c r="H5" s="6">
        <v>0.30890000000000001</v>
      </c>
      <c r="J5">
        <v>0</v>
      </c>
      <c r="K5">
        <v>8.8133333333333341E-2</v>
      </c>
    </row>
    <row r="6" spans="1:11" x14ac:dyDescent="0.3">
      <c r="C6" s="6">
        <v>9.8500000000000004E-2</v>
      </c>
      <c r="D6" s="6">
        <v>0.12559999999999999</v>
      </c>
      <c r="E6" s="6">
        <v>0.17749999999999999</v>
      </c>
      <c r="F6" s="6">
        <v>0.2145</v>
      </c>
      <c r="G6" s="6">
        <v>0.26929999999999998</v>
      </c>
      <c r="H6" s="6">
        <v>0.28949999999999998</v>
      </c>
      <c r="J6">
        <v>10</v>
      </c>
      <c r="K6">
        <v>0.1263</v>
      </c>
    </row>
    <row r="7" spans="1:11" x14ac:dyDescent="0.3">
      <c r="C7" s="6">
        <v>8.1100000000000005E-2</v>
      </c>
      <c r="D7" s="6">
        <v>0.1338</v>
      </c>
      <c r="E7" s="6">
        <v>0.16869999999999999</v>
      </c>
      <c r="F7" s="6">
        <v>0.21290000000000001</v>
      </c>
      <c r="G7" s="6">
        <v>0.25280000000000002</v>
      </c>
      <c r="H7" s="6">
        <v>0.2671</v>
      </c>
      <c r="J7">
        <v>20</v>
      </c>
      <c r="K7">
        <v>0.17143333333333333</v>
      </c>
    </row>
    <row r="8" spans="1:11" x14ac:dyDescent="0.3">
      <c r="B8" s="4" t="s">
        <v>17</v>
      </c>
      <c r="C8" s="4">
        <f>AVERAGE(C5:C7)</f>
        <v>8.8133333333333341E-2</v>
      </c>
      <c r="D8" s="4">
        <f t="shared" ref="D8:H8" si="0">AVERAGE(D5:D7)</f>
        <v>0.1263</v>
      </c>
      <c r="E8" s="4">
        <f t="shared" si="0"/>
        <v>0.17143333333333333</v>
      </c>
      <c r="F8" s="4">
        <f t="shared" si="0"/>
        <v>0.21343333333333334</v>
      </c>
      <c r="G8" s="4">
        <f t="shared" si="0"/>
        <v>0.2591</v>
      </c>
      <c r="H8" s="4">
        <f t="shared" si="0"/>
        <v>0.28850000000000003</v>
      </c>
      <c r="J8">
        <v>30</v>
      </c>
      <c r="K8">
        <v>0.21343333333333334</v>
      </c>
    </row>
    <row r="9" spans="1:11" x14ac:dyDescent="0.3">
      <c r="J9">
        <v>40</v>
      </c>
      <c r="K9">
        <v>0.2591</v>
      </c>
    </row>
    <row r="10" spans="1:11" x14ac:dyDescent="0.3">
      <c r="J10">
        <v>50</v>
      </c>
      <c r="K10">
        <v>0.28850000000000003</v>
      </c>
    </row>
    <row r="15" spans="1:11" x14ac:dyDescent="0.3">
      <c r="J15" t="s">
        <v>35</v>
      </c>
      <c r="K15">
        <v>4.1000000000000003E-3</v>
      </c>
    </row>
    <row r="16" spans="1:11" x14ac:dyDescent="0.3">
      <c r="J16" t="s">
        <v>36</v>
      </c>
      <c r="K16">
        <v>8.8099999999999998E-2</v>
      </c>
    </row>
    <row r="20" spans="1:41" s="3" customFormat="1" x14ac:dyDescent="0.3">
      <c r="A20" s="5" t="s">
        <v>45</v>
      </c>
    </row>
    <row r="23" spans="1:41" x14ac:dyDescent="0.3">
      <c r="B23" s="4" t="s">
        <v>32</v>
      </c>
    </row>
    <row r="24" spans="1:41" x14ac:dyDescent="0.3">
      <c r="A24" s="11" t="s">
        <v>39</v>
      </c>
      <c r="B24" s="11"/>
      <c r="C24" s="11"/>
      <c r="D24" s="11"/>
      <c r="E24" s="11"/>
      <c r="F24" s="11"/>
      <c r="G24" s="11"/>
      <c r="H24" s="11"/>
      <c r="L24" s="4" t="s">
        <v>7</v>
      </c>
      <c r="W24" s="4" t="s">
        <v>13</v>
      </c>
      <c r="AG24" s="4" t="s">
        <v>14</v>
      </c>
    </row>
    <row r="25" spans="1:41" x14ac:dyDescent="0.3">
      <c r="A25" t="s">
        <v>46</v>
      </c>
      <c r="B25" s="2">
        <v>0.29389999999999999</v>
      </c>
      <c r="C25" s="2">
        <v>0.30690000000000001</v>
      </c>
      <c r="D25" s="2">
        <v>0.30940000000000001</v>
      </c>
      <c r="H25" s="4"/>
      <c r="L25" s="11" t="s">
        <v>39</v>
      </c>
      <c r="M25" s="11"/>
      <c r="N25" s="11"/>
      <c r="O25" s="11"/>
      <c r="P25" s="11"/>
      <c r="Q25" s="11"/>
      <c r="R25" s="11"/>
      <c r="S25" s="11"/>
      <c r="X25" s="11" t="s">
        <v>39</v>
      </c>
      <c r="Y25" s="11"/>
      <c r="Z25" s="11"/>
      <c r="AA25" s="11"/>
      <c r="AB25" s="11"/>
      <c r="AC25" s="11"/>
      <c r="AD25" s="11"/>
      <c r="AH25" s="11" t="s">
        <v>39</v>
      </c>
      <c r="AI25" s="11"/>
      <c r="AJ25" s="11"/>
      <c r="AK25" s="11"/>
      <c r="AL25" s="11"/>
      <c r="AM25" s="11"/>
      <c r="AN25" s="11"/>
    </row>
    <row r="26" spans="1:41" x14ac:dyDescent="0.3">
      <c r="B26" s="2"/>
      <c r="C26" s="2"/>
      <c r="D26" s="2"/>
      <c r="L26" t="s">
        <v>46</v>
      </c>
      <c r="M26" s="2">
        <v>0.16789999999999999</v>
      </c>
      <c r="N26" s="2">
        <v>0.16880000000000001</v>
      </c>
      <c r="O26" s="2">
        <v>0.15509999999999999</v>
      </c>
      <c r="S26" s="4"/>
      <c r="X26" t="s">
        <v>46</v>
      </c>
      <c r="Y26" s="2">
        <v>0.18679999999999999</v>
      </c>
      <c r="Z26" s="2">
        <v>0.18809999999999999</v>
      </c>
      <c r="AA26" s="2">
        <v>0.19170000000000001</v>
      </c>
      <c r="AD26" s="4"/>
      <c r="AH26" t="s">
        <v>46</v>
      </c>
      <c r="AI26" s="2">
        <v>0.45700000000000002</v>
      </c>
      <c r="AJ26" s="2">
        <v>0.4904</v>
      </c>
      <c r="AK26" s="2">
        <v>0.46250000000000002</v>
      </c>
      <c r="AN26" s="4"/>
    </row>
    <row r="27" spans="1:41" x14ac:dyDescent="0.3">
      <c r="M27" s="2"/>
      <c r="N27" s="2"/>
      <c r="O27" s="2"/>
      <c r="Y27" s="2"/>
      <c r="Z27" s="2"/>
      <c r="AA27" s="2"/>
      <c r="AI27" s="2"/>
      <c r="AJ27" s="2"/>
      <c r="AK27" s="2"/>
    </row>
    <row r="28" spans="1:41" x14ac:dyDescent="0.3">
      <c r="AO28" t="s">
        <v>58</v>
      </c>
    </row>
    <row r="29" spans="1:41" x14ac:dyDescent="0.3">
      <c r="B29" s="4" t="s">
        <v>6</v>
      </c>
      <c r="L29" s="4" t="s">
        <v>8</v>
      </c>
      <c r="X29" s="4" t="s">
        <v>15</v>
      </c>
      <c r="AH29" s="4" t="s">
        <v>40</v>
      </c>
    </row>
    <row r="30" spans="1:41" x14ac:dyDescent="0.3">
      <c r="A30" s="11" t="s">
        <v>39</v>
      </c>
      <c r="B30" s="11"/>
      <c r="C30" s="11"/>
      <c r="D30" s="11"/>
      <c r="E30" s="11"/>
      <c r="F30" s="11"/>
      <c r="G30" s="11"/>
      <c r="H30" s="11"/>
      <c r="I30" s="2"/>
      <c r="J30" s="2"/>
      <c r="K30" s="2" t="s">
        <v>9</v>
      </c>
      <c r="L30" s="11" t="s">
        <v>39</v>
      </c>
      <c r="M30" s="11"/>
      <c r="N30" s="11"/>
      <c r="O30" s="11"/>
      <c r="P30" s="11"/>
      <c r="Q30" s="11"/>
      <c r="R30" s="11"/>
      <c r="S30" s="11"/>
      <c r="X30" s="11" t="s">
        <v>39</v>
      </c>
      <c r="Y30" s="11"/>
      <c r="Z30" s="11"/>
      <c r="AA30" s="11"/>
      <c r="AB30" s="11"/>
      <c r="AC30" s="11"/>
      <c r="AD30" s="11"/>
      <c r="AH30" s="11" t="s">
        <v>39</v>
      </c>
      <c r="AI30" s="11"/>
      <c r="AJ30" s="11"/>
      <c r="AK30" s="11"/>
      <c r="AL30" s="11"/>
      <c r="AM30" s="11"/>
      <c r="AN30" s="11"/>
    </row>
    <row r="31" spans="1:41" x14ac:dyDescent="0.3">
      <c r="A31" t="s">
        <v>46</v>
      </c>
      <c r="B31" s="2">
        <v>9.2299999999999993E-2</v>
      </c>
      <c r="C31" s="2">
        <v>9.9900000000000003E-2</v>
      </c>
      <c r="D31" s="2">
        <v>0.1</v>
      </c>
      <c r="H31" s="13"/>
      <c r="I31" s="2"/>
      <c r="J31" s="2"/>
      <c r="K31" s="2" t="s">
        <v>9</v>
      </c>
      <c r="L31" t="s">
        <v>46</v>
      </c>
      <c r="M31" s="2">
        <v>0.104</v>
      </c>
      <c r="N31" s="2">
        <v>9.8400000000000001E-2</v>
      </c>
      <c r="O31" s="2">
        <v>0.1047</v>
      </c>
      <c r="S31" s="4"/>
      <c r="X31" t="s">
        <v>46</v>
      </c>
      <c r="Y31" s="2">
        <v>0.24110000000000001</v>
      </c>
      <c r="Z31" s="2">
        <v>0.25180000000000002</v>
      </c>
      <c r="AA31" s="2">
        <v>0.24909999999999999</v>
      </c>
      <c r="AD31" s="4"/>
      <c r="AH31" t="s">
        <v>46</v>
      </c>
      <c r="AI31" s="2">
        <v>8.7800000000000003E-2</v>
      </c>
      <c r="AJ31" s="2">
        <v>8.9800000000000005E-2</v>
      </c>
      <c r="AK31" s="2">
        <v>9.06E-2</v>
      </c>
      <c r="AN31" s="4"/>
    </row>
    <row r="32" spans="1:41" x14ac:dyDescent="0.3">
      <c r="E32" s="2"/>
      <c r="F32" s="2"/>
      <c r="G32" s="2"/>
      <c r="H32" s="2"/>
      <c r="I32" s="2"/>
      <c r="J32" s="2"/>
      <c r="L32" s="2"/>
      <c r="M32" s="2"/>
      <c r="N32" s="2"/>
      <c r="W32" s="2"/>
      <c r="X32" s="2"/>
      <c r="Y32" s="2"/>
      <c r="AG32" s="2"/>
      <c r="AH32" s="2"/>
      <c r="AI32" s="2"/>
    </row>
    <row r="35" spans="4:14" x14ac:dyDescent="0.3">
      <c r="D35" s="4" t="s">
        <v>32</v>
      </c>
      <c r="E35" s="13" t="s">
        <v>6</v>
      </c>
      <c r="F35" s="13" t="s">
        <v>7</v>
      </c>
      <c r="G35" s="13" t="s">
        <v>8</v>
      </c>
      <c r="H35" s="13" t="s">
        <v>48</v>
      </c>
      <c r="I35" s="13" t="s">
        <v>49</v>
      </c>
      <c r="J35" s="13" t="s">
        <v>50</v>
      </c>
      <c r="K35" s="13" t="s">
        <v>40</v>
      </c>
      <c r="L35" s="2"/>
      <c r="M35" s="2"/>
      <c r="N35" s="2"/>
    </row>
    <row r="36" spans="4:14" x14ac:dyDescent="0.3">
      <c r="D36">
        <v>262.5609756097561</v>
      </c>
      <c r="E36">
        <v>11.34146341463415</v>
      </c>
      <c r="F36">
        <v>92.479674796747986</v>
      </c>
      <c r="G36">
        <v>17.39837398373983</v>
      </c>
      <c r="H36">
        <v>122.88617886178861</v>
      </c>
      <c r="I36">
        <v>194.1869918699187</v>
      </c>
      <c r="J36">
        <v>465.69105691056905</v>
      </c>
      <c r="K36">
        <v>1.5853658536585311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PROTOKÓŁ 12.11</vt:lpstr>
      <vt:lpstr>NADTLENEK WODORU 12.11</vt:lpstr>
      <vt:lpstr>ZAWARTOŚĆ POLIFENOLI 12.11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2026-07-28T18:21:22Z</dcterms:modified>
</cp:coreProperties>
</file>